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fincantieriit-my.sharepoint.com/personal/florindo_sarpi_fincantieri_it/Documents/Desktop/WIP/"/>
    </mc:Choice>
  </mc:AlternateContent>
  <xr:revisionPtr revIDLastSave="432" documentId="13_ncr:1_{F065CACB-3B50-42F2-9DDE-76ADD4CD53B6}" xr6:coauthVersionLast="47" xr6:coauthVersionMax="47" xr10:uidLastSave="{43333BB8-65BE-4FDF-A539-205EC762131F}"/>
  <bookViews>
    <workbookView minimized="1" xWindow="30450" yWindow="1290" windowWidth="14400" windowHeight="8265" firstSheet="1" activeTab="3" xr2:uid="{00000000-000D-0000-FFFF-FFFF00000000}"/>
  </bookViews>
  <sheets>
    <sheet name="graph for market maturity" sheetId="13" state="hidden" r:id="rId1"/>
    <sheet name="OVERVIEW" sheetId="12" r:id="rId2"/>
    <sheet name="Correlations ADL" sheetId="14" r:id="rId3"/>
    <sheet name="p-values" sheetId="15" r:id="rId4"/>
    <sheet name="USA ADL" sheetId="2" r:id="rId5"/>
    <sheet name="Germany ADL" sheetId="1" r:id="rId6"/>
    <sheet name="ISRAEL ADL" sheetId="3" r:id="rId7"/>
    <sheet name="UNITED KINGDOM ADL" sheetId="4" r:id="rId8"/>
    <sheet name="FRANCE ADL" sheetId="5" r:id="rId9"/>
    <sheet name="SPAIN ADL" sheetId="7" r:id="rId10"/>
    <sheet name="ITALY ADL" sheetId="8" r:id="rId11"/>
    <sheet name="NETHERLANDS ADL" sheetId="9" r:id="rId12"/>
    <sheet name="JAPAN ADL" sheetId="10" r:id="rId13"/>
    <sheet name="CANADA ADL" sheetId="11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14" l="1"/>
  <c r="I32" i="14"/>
  <c r="H32" i="14"/>
  <c r="G32" i="14"/>
  <c r="F32" i="14"/>
  <c r="J31" i="14"/>
  <c r="I31" i="14"/>
  <c r="H31" i="14"/>
  <c r="G31" i="14"/>
  <c r="F31" i="14"/>
  <c r="J30" i="14"/>
  <c r="I30" i="14"/>
  <c r="H30" i="14"/>
  <c r="G30" i="14"/>
  <c r="F30" i="14"/>
  <c r="I29" i="14"/>
  <c r="J29" i="14"/>
  <c r="H29" i="14"/>
  <c r="G29" i="14"/>
  <c r="F29" i="14"/>
  <c r="J28" i="14"/>
  <c r="I28" i="14"/>
  <c r="H28" i="14"/>
  <c r="G28" i="14"/>
  <c r="F28" i="14"/>
  <c r="J27" i="14"/>
  <c r="I27" i="14"/>
  <c r="H27" i="14"/>
  <c r="G27" i="14"/>
  <c r="F27" i="14"/>
  <c r="J26" i="14"/>
  <c r="I26" i="14"/>
  <c r="H26" i="14"/>
  <c r="G26" i="14"/>
  <c r="F26" i="14"/>
  <c r="J25" i="14"/>
  <c r="I25" i="14"/>
  <c r="H25" i="14"/>
  <c r="G25" i="14"/>
  <c r="F25" i="14"/>
  <c r="J24" i="14"/>
  <c r="I24" i="14"/>
  <c r="H24" i="14"/>
  <c r="G24" i="14"/>
  <c r="F24" i="14"/>
  <c r="J23" i="14"/>
  <c r="I23" i="14"/>
  <c r="H23" i="14"/>
  <c r="G23" i="14"/>
  <c r="F23" i="14"/>
  <c r="J16" i="14"/>
  <c r="I16" i="14"/>
  <c r="H16" i="14"/>
  <c r="G16" i="14"/>
  <c r="F16" i="14"/>
  <c r="J15" i="14"/>
  <c r="I15" i="14"/>
  <c r="H15" i="14"/>
  <c r="G15" i="14"/>
  <c r="F15" i="14"/>
  <c r="J14" i="14"/>
  <c r="I14" i="14"/>
  <c r="H14" i="14"/>
  <c r="G14" i="14"/>
  <c r="F14" i="14"/>
  <c r="J13" i="14"/>
  <c r="I13" i="14"/>
  <c r="H13" i="14"/>
  <c r="G13" i="14"/>
  <c r="F13" i="14"/>
  <c r="J12" i="14"/>
  <c r="I12" i="14"/>
  <c r="H12" i="14"/>
  <c r="G12" i="14"/>
  <c r="F12" i="14"/>
  <c r="J11" i="14"/>
  <c r="I11" i="14"/>
  <c r="H11" i="14"/>
  <c r="G11" i="14"/>
  <c r="F11" i="14"/>
  <c r="J10" i="14"/>
  <c r="I10" i="14"/>
  <c r="H10" i="14"/>
  <c r="G10" i="14"/>
  <c r="F10" i="14"/>
  <c r="J9" i="14"/>
  <c r="I9" i="14"/>
  <c r="H9" i="14"/>
  <c r="G9" i="14"/>
  <c r="F9" i="14"/>
  <c r="J8" i="14"/>
  <c r="I8" i="14"/>
  <c r="H8" i="14"/>
  <c r="G8" i="14"/>
  <c r="F8" i="14"/>
  <c r="J7" i="14"/>
  <c r="I7" i="14"/>
  <c r="H7" i="14"/>
  <c r="G7" i="14"/>
  <c r="F7" i="14"/>
  <c r="D13" i="13" l="1"/>
  <c r="H13" i="13" s="1"/>
  <c r="C13" i="13"/>
  <c r="D12" i="13"/>
  <c r="H12" i="13" s="1"/>
  <c r="C12" i="13"/>
  <c r="D11" i="13"/>
  <c r="C11" i="13"/>
  <c r="D10" i="13"/>
  <c r="C10" i="13"/>
  <c r="D9" i="13"/>
  <c r="C9" i="13"/>
  <c r="D8" i="13"/>
  <c r="C8" i="13"/>
  <c r="D7" i="13"/>
  <c r="C7" i="13"/>
  <c r="H7" i="13" s="1"/>
  <c r="D6" i="13"/>
  <c r="C6" i="13"/>
  <c r="D5" i="13"/>
  <c r="C5" i="13"/>
  <c r="H5" i="13"/>
  <c r="H10" i="13"/>
  <c r="D4" i="13"/>
  <c r="H4" i="13" s="1"/>
  <c r="C4" i="13"/>
  <c r="E13" i="13"/>
  <c r="E12" i="13"/>
  <c r="E11" i="13"/>
  <c r="E10" i="13"/>
  <c r="E9" i="13"/>
  <c r="E8" i="13"/>
  <c r="E7" i="13"/>
  <c r="E6" i="13"/>
  <c r="E5" i="13"/>
  <c r="E4" i="13"/>
  <c r="L34" i="12"/>
  <c r="L35" i="12"/>
  <c r="L36" i="12"/>
  <c r="L37" i="12"/>
  <c r="L38" i="12"/>
  <c r="L39" i="12"/>
  <c r="L40" i="12"/>
  <c r="L41" i="12"/>
  <c r="L42" i="12"/>
  <c r="L33" i="12"/>
  <c r="K41" i="12"/>
  <c r="K38" i="12"/>
  <c r="K40" i="12"/>
  <c r="K42" i="12"/>
  <c r="K35" i="12"/>
  <c r="K37" i="12"/>
  <c r="K39" i="12"/>
  <c r="K33" i="12"/>
  <c r="K36" i="12"/>
  <c r="K34" i="12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5" i="10"/>
  <c r="M7" i="9"/>
  <c r="M8" i="9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6" i="9"/>
  <c r="M27" i="9"/>
  <c r="M28" i="9"/>
  <c r="M29" i="9"/>
  <c r="M30" i="9"/>
  <c r="M31" i="9"/>
  <c r="M32" i="9"/>
  <c r="M33" i="9"/>
  <c r="M34" i="9"/>
  <c r="M35" i="9"/>
  <c r="M36" i="9"/>
  <c r="M37" i="9"/>
  <c r="M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6" i="9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4" i="7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4" i="8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8" i="1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" i="5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" i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8" i="3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8" i="2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3" i="4"/>
  <c r="H11" i="13" l="1"/>
  <c r="H9" i="13"/>
  <c r="H8" i="13"/>
  <c r="H6" i="13"/>
  <c r="F69" i="12"/>
  <c r="E69" i="12"/>
  <c r="F75" i="12"/>
  <c r="E75" i="12"/>
  <c r="F72" i="12"/>
  <c r="E72" i="12"/>
  <c r="F73" i="12"/>
  <c r="E73" i="12"/>
  <c r="F74" i="12"/>
  <c r="E74" i="12"/>
  <c r="F71" i="12"/>
  <c r="E71" i="12"/>
  <c r="F67" i="12"/>
  <c r="F68" i="12"/>
  <c r="E67" i="12"/>
  <c r="E68" i="12"/>
  <c r="F70" i="12"/>
  <c r="E70" i="12"/>
  <c r="F66" i="12"/>
  <c r="E66" i="12"/>
  <c r="D69" i="12"/>
  <c r="D75" i="12"/>
  <c r="D72" i="12"/>
  <c r="D73" i="12"/>
  <c r="D74" i="12"/>
  <c r="D71" i="12"/>
  <c r="D67" i="12"/>
  <c r="D68" i="12"/>
  <c r="D70" i="12"/>
  <c r="D66" i="12"/>
  <c r="F54" i="12"/>
  <c r="E54" i="12"/>
  <c r="F60" i="12"/>
  <c r="E60" i="12"/>
  <c r="F57" i="12"/>
  <c r="E57" i="12"/>
  <c r="F58" i="12"/>
  <c r="E58" i="12"/>
  <c r="F59" i="12"/>
  <c r="E59" i="12"/>
  <c r="F56" i="12"/>
  <c r="E56" i="12"/>
  <c r="F52" i="12"/>
  <c r="E52" i="12"/>
  <c r="F53" i="12"/>
  <c r="E53" i="12"/>
  <c r="F55" i="12"/>
  <c r="E55" i="12"/>
  <c r="F51" i="12"/>
  <c r="E51" i="12"/>
  <c r="D54" i="12"/>
  <c r="D60" i="12"/>
  <c r="D57" i="12"/>
  <c r="D58" i="12"/>
  <c r="D59" i="12"/>
  <c r="D56" i="12"/>
  <c r="D52" i="12"/>
  <c r="D53" i="12"/>
  <c r="D55" i="12"/>
  <c r="D51" i="12"/>
  <c r="AB19" i="11"/>
  <c r="AC19" i="11" s="1"/>
  <c r="AB18" i="11"/>
  <c r="AC18" i="11" s="1"/>
  <c r="AB17" i="11"/>
  <c r="AC17" i="11" s="1"/>
  <c r="AB16" i="11"/>
  <c r="AC16" i="11" s="1"/>
  <c r="AB15" i="11"/>
  <c r="AC15" i="11" s="1"/>
  <c r="AB10" i="11"/>
  <c r="AB9" i="11"/>
  <c r="AC9" i="11" s="1"/>
  <c r="AB8" i="11"/>
  <c r="AC8" i="11" s="1"/>
  <c r="AB7" i="11"/>
  <c r="AC7" i="11" s="1"/>
  <c r="AB6" i="11"/>
  <c r="AC6" i="11" s="1"/>
  <c r="Y19" i="10"/>
  <c r="Z19" i="10" s="1"/>
  <c r="Y18" i="10"/>
  <c r="Z18" i="10" s="1"/>
  <c r="Y17" i="10"/>
  <c r="Z17" i="10" s="1"/>
  <c r="Y16" i="10"/>
  <c r="Z16" i="10" s="1"/>
  <c r="Y15" i="10"/>
  <c r="Z15" i="10" s="1"/>
  <c r="Y10" i="10"/>
  <c r="Y9" i="10"/>
  <c r="Z9" i="10" s="1"/>
  <c r="Y8" i="10"/>
  <c r="Z8" i="10" s="1"/>
  <c r="Y7" i="10"/>
  <c r="Z7" i="10" s="1"/>
  <c r="Y6" i="10"/>
  <c r="Z6" i="10" s="1"/>
  <c r="Y18" i="9"/>
  <c r="Z18" i="9" s="1"/>
  <c r="Y17" i="9"/>
  <c r="Z17" i="9" s="1"/>
  <c r="Y16" i="9"/>
  <c r="Z16" i="9" s="1"/>
  <c r="Y15" i="9"/>
  <c r="Z15" i="9" s="1"/>
  <c r="Y14" i="9"/>
  <c r="Z14" i="9" s="1"/>
  <c r="Y9" i="9"/>
  <c r="Z9" i="9" s="1"/>
  <c r="Y8" i="9"/>
  <c r="Z8" i="9" s="1"/>
  <c r="Y7" i="9"/>
  <c r="Z7" i="9" s="1"/>
  <c r="Y6" i="9"/>
  <c r="Z6" i="9" s="1"/>
  <c r="Y5" i="9"/>
  <c r="Z5" i="9" s="1"/>
  <c r="Y18" i="8"/>
  <c r="Z18" i="8" s="1"/>
  <c r="Y17" i="8"/>
  <c r="Z17" i="8" s="1"/>
  <c r="Y16" i="8"/>
  <c r="Z16" i="8" s="1"/>
  <c r="Y15" i="8"/>
  <c r="Z15" i="8" s="1"/>
  <c r="Y14" i="8"/>
  <c r="Z14" i="8" s="1"/>
  <c r="Y9" i="8"/>
  <c r="Z9" i="8" s="1"/>
  <c r="Y8" i="8"/>
  <c r="Z8" i="8" s="1"/>
  <c r="Y7" i="8"/>
  <c r="Z7" i="8" s="1"/>
  <c r="Y6" i="8"/>
  <c r="Z6" i="8" s="1"/>
  <c r="Y5" i="8"/>
  <c r="Z5" i="8" s="1"/>
  <c r="Y18" i="7"/>
  <c r="Z18" i="7" s="1"/>
  <c r="Y17" i="7"/>
  <c r="Z17" i="7" s="1"/>
  <c r="Y16" i="7"/>
  <c r="Z16" i="7" s="1"/>
  <c r="Y15" i="7"/>
  <c r="Z15" i="7" s="1"/>
  <c r="Y14" i="7"/>
  <c r="Z14" i="7" s="1"/>
  <c r="Y9" i="7"/>
  <c r="Z9" i="7" s="1"/>
  <c r="Y8" i="7"/>
  <c r="Z8" i="7" s="1"/>
  <c r="Y7" i="7"/>
  <c r="Z7" i="7" s="1"/>
  <c r="Y6" i="7"/>
  <c r="Z6" i="7" s="1"/>
  <c r="Y5" i="7"/>
  <c r="Z5" i="7" s="1"/>
  <c r="AA18" i="5"/>
  <c r="AB18" i="5" s="1"/>
  <c r="AA17" i="5"/>
  <c r="AB17" i="5" s="1"/>
  <c r="AA16" i="5"/>
  <c r="AB16" i="5" s="1"/>
  <c r="AA15" i="5"/>
  <c r="AB15" i="5" s="1"/>
  <c r="AA14" i="5"/>
  <c r="AB14" i="5" s="1"/>
  <c r="AA9" i="5"/>
  <c r="AB9" i="5" s="1"/>
  <c r="AA8" i="5"/>
  <c r="AB8" i="5" s="1"/>
  <c r="AA7" i="5"/>
  <c r="AB7" i="5" s="1"/>
  <c r="AA6" i="5"/>
  <c r="AB6" i="5" s="1"/>
  <c r="AA5" i="5"/>
  <c r="AB5" i="5" s="1"/>
  <c r="AD19" i="4"/>
  <c r="AE19" i="4" s="1"/>
  <c r="AD18" i="4"/>
  <c r="AE18" i="4" s="1"/>
  <c r="AD17" i="4"/>
  <c r="AE17" i="4" s="1"/>
  <c r="AD16" i="4"/>
  <c r="AE16" i="4" s="1"/>
  <c r="AD15" i="4"/>
  <c r="AE15" i="4" s="1"/>
  <c r="AD10" i="4"/>
  <c r="AE10" i="4" s="1"/>
  <c r="AD9" i="4"/>
  <c r="AE9" i="4" s="1"/>
  <c r="AD8" i="4"/>
  <c r="AE8" i="4" s="1"/>
  <c r="AD7" i="4"/>
  <c r="AE7" i="4" s="1"/>
  <c r="AD6" i="4"/>
  <c r="AE6" i="4" s="1"/>
  <c r="Y18" i="3"/>
  <c r="Z18" i="3" s="1"/>
  <c r="Y17" i="3"/>
  <c r="Z17" i="3" s="1"/>
  <c r="Y16" i="3"/>
  <c r="Z16" i="3" s="1"/>
  <c r="Y15" i="3"/>
  <c r="Z15" i="3" s="1"/>
  <c r="Y14" i="3"/>
  <c r="Z14" i="3" s="1"/>
  <c r="Y9" i="3"/>
  <c r="Z9" i="3" s="1"/>
  <c r="Y8" i="3"/>
  <c r="Z8" i="3" s="1"/>
  <c r="Y7" i="3"/>
  <c r="Z7" i="3" s="1"/>
  <c r="Y6" i="3"/>
  <c r="Z6" i="3" s="1"/>
  <c r="Y5" i="3"/>
  <c r="Z5" i="3" s="1"/>
  <c r="Q40" i="11"/>
  <c r="B40" i="11"/>
  <c r="Q39" i="11"/>
  <c r="B39" i="11"/>
  <c r="Q38" i="11"/>
  <c r="B38" i="11"/>
  <c r="Q37" i="11"/>
  <c r="B37" i="11"/>
  <c r="Q36" i="11"/>
  <c r="B36" i="11"/>
  <c r="Q35" i="11"/>
  <c r="B35" i="11"/>
  <c r="Q34" i="11"/>
  <c r="B34" i="11"/>
  <c r="Q33" i="11"/>
  <c r="B33" i="11"/>
  <c r="Q32" i="11"/>
  <c r="B32" i="11"/>
  <c r="Q31" i="11"/>
  <c r="B31" i="11"/>
  <c r="Q30" i="11"/>
  <c r="B30" i="11"/>
  <c r="Q29" i="11"/>
  <c r="B29" i="11"/>
  <c r="Q28" i="11"/>
  <c r="B28" i="11"/>
  <c r="Q27" i="11"/>
  <c r="B27" i="11"/>
  <c r="Q26" i="11"/>
  <c r="B26" i="11"/>
  <c r="Q25" i="11"/>
  <c r="B25" i="11"/>
  <c r="Q24" i="11"/>
  <c r="B24" i="11"/>
  <c r="Q23" i="11"/>
  <c r="B23" i="11"/>
  <c r="Q22" i="11"/>
  <c r="B22" i="11"/>
  <c r="Q21" i="11"/>
  <c r="B21" i="11"/>
  <c r="Q20" i="11"/>
  <c r="B20" i="11"/>
  <c r="Q19" i="11"/>
  <c r="B19" i="11"/>
  <c r="Q18" i="11"/>
  <c r="B18" i="11"/>
  <c r="Q17" i="11"/>
  <c r="B17" i="11"/>
  <c r="Q16" i="11"/>
  <c r="B16" i="11"/>
  <c r="Q15" i="11"/>
  <c r="B15" i="11"/>
  <c r="Q14" i="11"/>
  <c r="B14" i="11"/>
  <c r="Q13" i="11"/>
  <c r="B13" i="11"/>
  <c r="Q12" i="11"/>
  <c r="B12" i="11"/>
  <c r="Q11" i="11"/>
  <c r="B11" i="11"/>
  <c r="Q10" i="11"/>
  <c r="B10" i="11"/>
  <c r="Q9" i="11"/>
  <c r="B9" i="11"/>
  <c r="Q8" i="11"/>
  <c r="B8" i="11"/>
  <c r="Q7" i="11"/>
  <c r="B7" i="11"/>
  <c r="Q6" i="11"/>
  <c r="B6" i="11"/>
  <c r="Q5" i="11"/>
  <c r="B5" i="11"/>
  <c r="Q4" i="11"/>
  <c r="B4" i="11"/>
  <c r="Q3" i="11"/>
  <c r="B3" i="11"/>
  <c r="K31" i="9"/>
  <c r="K30" i="9"/>
  <c r="K29" i="9"/>
  <c r="K28" i="9"/>
  <c r="K27" i="9"/>
  <c r="Q40" i="4"/>
  <c r="R40" i="4" s="1"/>
  <c r="B40" i="4"/>
  <c r="Q39" i="4"/>
  <c r="R39" i="4" s="1"/>
  <c r="B39" i="4"/>
  <c r="Q38" i="4"/>
  <c r="R38" i="4" s="1"/>
  <c r="B38" i="4"/>
  <c r="Q37" i="4"/>
  <c r="R37" i="4" s="1"/>
  <c r="B37" i="4"/>
  <c r="Q36" i="4"/>
  <c r="R36" i="4" s="1"/>
  <c r="B36" i="4"/>
  <c r="R35" i="4"/>
  <c r="B35" i="4"/>
  <c r="R34" i="4"/>
  <c r="B34" i="4"/>
  <c r="R33" i="4"/>
  <c r="B33" i="4"/>
  <c r="R32" i="4"/>
  <c r="B32" i="4"/>
  <c r="R31" i="4"/>
  <c r="B31" i="4"/>
  <c r="R30" i="4"/>
  <c r="B30" i="4"/>
  <c r="R29" i="4"/>
  <c r="B29" i="4"/>
  <c r="R28" i="4"/>
  <c r="B28" i="4"/>
  <c r="R27" i="4"/>
  <c r="B27" i="4"/>
  <c r="R26" i="4"/>
  <c r="B26" i="4"/>
  <c r="R25" i="4"/>
  <c r="B25" i="4"/>
  <c r="R24" i="4"/>
  <c r="B24" i="4"/>
  <c r="R23" i="4"/>
  <c r="B23" i="4"/>
  <c r="R22" i="4"/>
  <c r="B22" i="4"/>
  <c r="R21" i="4"/>
  <c r="B21" i="4"/>
  <c r="R20" i="4"/>
  <c r="B20" i="4"/>
  <c r="R19" i="4"/>
  <c r="B19" i="4"/>
  <c r="R18" i="4"/>
  <c r="B18" i="4"/>
  <c r="R17" i="4"/>
  <c r="B17" i="4"/>
  <c r="R16" i="4"/>
  <c r="B16" i="4"/>
  <c r="R15" i="4"/>
  <c r="B15" i="4"/>
  <c r="R14" i="4"/>
  <c r="B14" i="4"/>
  <c r="R13" i="4"/>
  <c r="B13" i="4"/>
  <c r="R12" i="4"/>
  <c r="B12" i="4"/>
  <c r="R11" i="4"/>
  <c r="B11" i="4"/>
  <c r="R10" i="4"/>
  <c r="B10" i="4"/>
  <c r="R9" i="4"/>
  <c r="B9" i="4"/>
  <c r="R8" i="4"/>
  <c r="B8" i="4"/>
  <c r="R7" i="4"/>
  <c r="B7" i="4"/>
  <c r="R6" i="4"/>
  <c r="B6" i="4"/>
  <c r="R5" i="4"/>
  <c r="B5" i="4"/>
  <c r="R4" i="4"/>
  <c r="B4" i="4"/>
  <c r="Q3" i="4"/>
  <c r="R3" i="4" s="1"/>
  <c r="P3" i="4"/>
  <c r="B3" i="4" s="1"/>
  <c r="Z19" i="2"/>
  <c r="AA19" i="2" s="1"/>
  <c r="Z18" i="2"/>
  <c r="AA18" i="2" s="1"/>
  <c r="Z17" i="2"/>
  <c r="AA17" i="2" s="1"/>
  <c r="Z16" i="2"/>
  <c r="AA16" i="2" s="1"/>
  <c r="Z15" i="2"/>
  <c r="AA15" i="2" s="1"/>
  <c r="Z10" i="2"/>
  <c r="AA10" i="2" s="1"/>
  <c r="Z9" i="2"/>
  <c r="AA9" i="2" s="1"/>
  <c r="Z8" i="2"/>
  <c r="AA8" i="2" s="1"/>
  <c r="Z7" i="2"/>
  <c r="AA7" i="2" s="1"/>
  <c r="Z6" i="2"/>
  <c r="AA6" i="2" s="1"/>
  <c r="H74" i="12" l="1"/>
  <c r="G53" i="12"/>
  <c r="H53" i="12"/>
  <c r="H68" i="12"/>
  <c r="H72" i="12"/>
  <c r="H52" i="12"/>
  <c r="H57" i="12"/>
  <c r="H71" i="12"/>
  <c r="H75" i="12"/>
  <c r="G52" i="12"/>
  <c r="G56" i="12"/>
  <c r="G60" i="12"/>
  <c r="H70" i="12"/>
  <c r="G69" i="12"/>
  <c r="G57" i="12"/>
  <c r="G55" i="12"/>
  <c r="H54" i="12"/>
  <c r="H73" i="12"/>
  <c r="H58" i="12"/>
  <c r="G72" i="12"/>
  <c r="H60" i="12"/>
  <c r="H67" i="12"/>
  <c r="H69" i="12"/>
  <c r="H56" i="12"/>
  <c r="G70" i="12"/>
  <c r="G59" i="12"/>
  <c r="G74" i="12"/>
  <c r="G73" i="12"/>
  <c r="G71" i="12"/>
  <c r="G51" i="12"/>
  <c r="H51" i="12"/>
  <c r="H66" i="12"/>
  <c r="H55" i="12"/>
  <c r="G58" i="12"/>
  <c r="G66" i="12"/>
  <c r="G68" i="12"/>
  <c r="G54" i="12"/>
  <c r="H59" i="12"/>
  <c r="G75" i="12"/>
  <c r="G67" i="12"/>
  <c r="Y18" i="1"/>
  <c r="Y17" i="1"/>
  <c r="Z17" i="1" s="1"/>
  <c r="Y16" i="1"/>
  <c r="Z16" i="1" s="1"/>
  <c r="Y15" i="1"/>
  <c r="Z15" i="1" s="1"/>
  <c r="Y14" i="1"/>
  <c r="Z14" i="1" s="1"/>
  <c r="Y7" i="1" l="1"/>
  <c r="Z7" i="1" s="1"/>
  <c r="Y9" i="1"/>
  <c r="Z9" i="1" s="1"/>
  <c r="Y8" i="1"/>
  <c r="Z8" i="1" s="1"/>
  <c r="Y6" i="1"/>
  <c r="Z6" i="1" s="1"/>
  <c r="Y5" i="1"/>
  <c r="Z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tc={5ADA32C0-A465-48B7-AC34-A30A8073F41A}</author>
    <author>tc={62583FAA-E745-4B2B-A8DA-18E63401AB53}</author>
  </authors>
  <commentList>
    <comment ref="D13" authorId="0" shapeId="0" xr:uid="{5ADA32C0-A465-48B7-AC34-A30A8073F41A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for GDP from 1985 to 1994 come from https://tradingeconomics.com/israel/gdp</t>
      </text>
    </comment>
    <comment ref="J16" authorId="1" shapeId="0" xr:uid="{62583FAA-E745-4B2B-A8DA-18E63401AB53}">
      <text>
        <t>[Threaded comment]
Your version of Excel allows you to read this threaded comment; however, any edits to it will get removed if the file is opened in a newer version of Excel. Learn more: https://go.microsoft.com/fwlink/?linkid=870924
Comment:
    Data for GDP from 1985 to 1994 come from https://tradingeconomics.com/israel/gdp</t>
      </text>
    </comment>
  </commentList>
</comments>
</file>

<file path=xl/sharedStrings.xml><?xml version="1.0" encoding="utf-8"?>
<sst xmlns="http://schemas.openxmlformats.org/spreadsheetml/2006/main" count="3313" uniqueCount="221">
  <si>
    <t>Year</t>
  </si>
  <si>
    <t>N° of VC deals</t>
  </si>
  <si>
    <t>N° of VC deals (2 years lag)</t>
  </si>
  <si>
    <t>N° of VC deals (3 years lag)</t>
  </si>
  <si>
    <t>N° of VC deals (4 years lag)</t>
  </si>
  <si>
    <t>N° of VC deals (5 years lag)</t>
  </si>
  <si>
    <t>N° of VC deals (1 year lag)</t>
  </si>
  <si>
    <t>GDP in bil. USD</t>
  </si>
  <si>
    <t>Total N° of M&amp;A deals</t>
  </si>
  <si>
    <t>Long term interest rates (%)</t>
  </si>
  <si>
    <t>VC Equity Value in bil. USD</t>
  </si>
  <si>
    <t>Total M&amp;A Value in bil. USD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</si>
  <si>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</si>
  <si>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</si>
  <si>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</si>
  <si>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</si>
  <si>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</si>
  <si>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</si>
  <si>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</si>
  <si>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</si>
  <si>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</si>
  <si>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</si>
  <si>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</si>
  <si>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</si>
  <si>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</si>
  <si>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</si>
  <si>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</si>
  <si>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</si>
  <si>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</si>
  <si>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</si>
  <si>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</si>
  <si>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</si>
  <si>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</si>
  <si>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</si>
  <si>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</si>
  <si>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</si>
  <si>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</si>
  <si>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</si>
  <si>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</si>
  <si>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</si>
  <si>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</si>
  <si>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</si>
  <si>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</si>
  <si>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</si>
  <si>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</si>
  <si>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</si>
  <si>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</si>
  <si>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</si>
  <si>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</si>
  <si>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</si>
  <si>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</si>
  <si>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</si>
  <si>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</si>
  <si>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</si>
  <si>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</si>
  <si>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</si>
  <si>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</si>
  <si>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</si>
  <si>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</si>
  <si>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</si>
  <si>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</si>
  <si>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</si>
  <si>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Correlations N° of VC deals</t>
  </si>
  <si>
    <t>1 year lag</t>
  </si>
  <si>
    <t>2 years lag</t>
  </si>
  <si>
    <t>3 years lag</t>
  </si>
  <si>
    <t>4 years lag</t>
  </si>
  <si>
    <t>5 years lag</t>
  </si>
  <si>
    <t>VC Equity Value in bil. USD 1 year lag</t>
  </si>
  <si>
    <t>VC Equity Value in bil. USD 2 years lag</t>
  </si>
  <si>
    <t>VC Equity Value in bil. USD 3 years lag</t>
  </si>
  <si>
    <t>VC Equity Value in bil. USD 4 years lag</t>
  </si>
  <si>
    <t>VC Equity Value in bil. USD 5 years lag</t>
  </si>
  <si>
    <t>Correlations VC Equity Value</t>
  </si>
  <si>
    <t>ADL Regression N° of VC investment with 1 year lag</t>
  </si>
  <si>
    <t>Regression 1 year lag (GDP + M&amp;A + Long-term interest rates)</t>
  </si>
  <si>
    <t xml:space="preserve">ADL Regression 1 year lag (GDP + M&amp;A + Long-term interest rates) and with N° of VC deals with 1 year lag </t>
  </si>
  <si>
    <t>N° OF VC INVESTMENTS</t>
  </si>
  <si>
    <t>ADL Regression VC Equity Value 2 years lag</t>
  </si>
  <si>
    <t>VC EQUITY VALUE</t>
  </si>
  <si>
    <t xml:space="preserve">ADL Regression 1 year lag (GDP + M&amp;A + Long-term interest rates) and with VC Equity Value with 2 years lag </t>
  </si>
  <si>
    <t>N° of M&amp;A deals</t>
  </si>
  <si>
    <t>M&amp;A Value in bil. USD</t>
  </si>
  <si>
    <t>1985</t>
  </si>
  <si>
    <t>1986</t>
  </si>
  <si>
    <t>1987</t>
  </si>
  <si>
    <t>1988</t>
  </si>
  <si>
    <t>1989</t>
  </si>
  <si>
    <t>1990</t>
  </si>
  <si>
    <t>no lag</t>
  </si>
  <si>
    <t>Regression 2 years lag (GDP + M&amp;A + Long-term interest rates)</t>
  </si>
  <si>
    <t xml:space="preserve">ADL Regression 2 years lag (GDP + M&amp;A + Long-term interest rates) and with N° of VC deals with 1 year lag </t>
  </si>
  <si>
    <t>Regression no lag (GDP + M&amp;A + Long-term interest rates)</t>
  </si>
  <si>
    <t>ADL Regression VC Equity Value 1 years lag</t>
  </si>
  <si>
    <t xml:space="preserve">ADL Regression no lag (GDP + M&amp;A + Long-term interest rates) and with VC Equity Value with 1 year lag </t>
  </si>
  <si>
    <t xml:space="preserve"> </t>
  </si>
  <si>
    <r>
      <t xml:space="preserve">Data for GDP from 1985 to 1994 come from </t>
    </r>
    <r>
      <rPr>
        <i/>
        <u/>
        <sz val="11"/>
        <color theme="1"/>
        <rFont val="Times New Roman"/>
        <family val="1"/>
      </rPr>
      <t>https://tradingeconomics.com/israel/gdp</t>
    </r>
  </si>
  <si>
    <t>N° of M&amp;A deals (Outbound excl.)</t>
  </si>
  <si>
    <t>N° of Outbound M&amp;A deals</t>
  </si>
  <si>
    <t>Outbound M&amp;A Value in bil. USD</t>
  </si>
  <si>
    <t>M&amp;A Value in bil. USD (Outbound excl.)</t>
  </si>
  <si>
    <t>Long-term interest rates (%)</t>
  </si>
  <si>
    <t>NO lag</t>
  </si>
  <si>
    <t>Regression 4 years lag (GDP + M&amp;A + Long-term interest rates)</t>
  </si>
  <si>
    <t xml:space="preserve">ADL Regression 4 years lag (GDP + M&amp;A + Long-term interest rates) and with VC Equity Value with 2 years lag </t>
  </si>
  <si>
    <t>Regression 3 year lag (GDP + M&amp;A + Long-term interest rates)</t>
  </si>
  <si>
    <t>ADL Regression VC Equity Value 1 year lag</t>
  </si>
  <si>
    <t xml:space="preserve">ADL Regression 1 year lag (GDP + M&amp;A + Long-term interest rates) and with VC Equity Value with 1 year lag </t>
  </si>
  <si>
    <t xml:space="preserve">ADL Regression 4 years lag (GDP + M&amp;A + Long-term interest rates) and with VC Equity Value with 1 year lag </t>
  </si>
  <si>
    <t>Regression  NO lag (GDP + M&amp;A + Long-term interest rates)</t>
  </si>
  <si>
    <t xml:space="preserve">ADL Regression NO lag (GDP + M&amp;A + Long-term interest rates) and with N° of VC deals with 1 year lag </t>
  </si>
  <si>
    <t>Regression 3 years lag (GDP + M&amp;A + Long-term interest rates)</t>
  </si>
  <si>
    <t xml:space="preserve">ADL Regression 3 years lag (GDP + M&amp;A + Long-term interest rates) and with N° of VC deals with 1 year lag </t>
  </si>
  <si>
    <t>Regression NO lag (GDP + M&amp;A + Long-term interest rates)</t>
  </si>
  <si>
    <t xml:space="preserve">ADL Regression NO lag (GDP + M&amp;A + Long-term interest rates) and with VC Equity Value with 1 year lag </t>
  </si>
  <si>
    <t>Regression 5 years lag (GDP + M&amp;A + Long-term interest rates)</t>
  </si>
  <si>
    <t xml:space="preserve">ADL Regression 5 years lag (GDP + M&amp;A + Long-term interest rates) and with N° of VC deals with 1 year lag </t>
  </si>
  <si>
    <t xml:space="preserve">ADL Regression 3 years lag (GDP + M&amp;A + Long-term interest rates) and with VC Equity Value with 1 year lag </t>
  </si>
  <si>
    <t xml:space="preserve">ADL Regression NO lag (GDP + M&amp;A + Long-term interest rates) and with VC Equity Value with 2 years lag </t>
  </si>
  <si>
    <t>1) Calculation of the correlation between N° of VC Investments and N° of VC Investments with lags from 1 to 5 years</t>
  </si>
  <si>
    <t>2.2 ADL Regression model with N° of VC Investments with the lag identified in step 1</t>
  </si>
  <si>
    <t>2.3 ADL Regression model with N° M&amp;A deals + GDP + Long-term interest rates + N° of VC Investments with lag</t>
  </si>
  <si>
    <t>2.1 Regression model with N° M&amp;A deals + GDP + Long-term interest rates (already done)</t>
  </si>
  <si>
    <t>Autoregressive Distributed Lag Model (ADL)</t>
  </si>
  <si>
    <t>Methodology</t>
  </si>
  <si>
    <t>3) P-values comparison and analysis of the significance of the variables</t>
  </si>
  <si>
    <r>
      <t xml:space="preserve">Source: Lopo, A. B., Spyrides, M. H. C., Lucio, P. S., &amp; Sigró, J. (2014). </t>
    </r>
    <r>
      <rPr>
        <i/>
        <sz val="12"/>
        <color theme="1"/>
        <rFont val="Times New Roman"/>
        <family val="1"/>
      </rPr>
      <t>UV index modeling by Autoregressive Distributed Lag (ADL model)</t>
    </r>
    <r>
      <rPr>
        <sz val="12"/>
        <color theme="1"/>
        <rFont val="Times New Roman"/>
        <family val="1"/>
      </rPr>
      <t>. Atmospheric and Climate Science, 04(02), 323–333. https://doi.org/10.4236/acs.2014.42033</t>
    </r>
  </si>
  <si>
    <t>2) Three regression models will be performed:</t>
  </si>
  <si>
    <t>Research Question</t>
  </si>
  <si>
    <t>Country</t>
  </si>
  <si>
    <t>1) Calculation of the correlation between Equity Value of VC Investments and Equity Value of VC Investments with lags from 1 to 5 years</t>
  </si>
  <si>
    <t>2.1 Regression model with Value of M&amp;A deals + GDP + Long-term interest rates (already done)</t>
  </si>
  <si>
    <t>2.3 ADL Regression model with Value of M&amp;A deals + GDP + Long-term interest rates + Equity Value of VC Investments with lag</t>
  </si>
  <si>
    <t>Analysis on the N° of VC Investments</t>
  </si>
  <si>
    <t>Analysis on the Equity Value of VC Investments</t>
  </si>
  <si>
    <t>USA</t>
  </si>
  <si>
    <t>Germany</t>
  </si>
  <si>
    <t>Israel</t>
  </si>
  <si>
    <t>France</t>
  </si>
  <si>
    <t>Spain</t>
  </si>
  <si>
    <t>Italy</t>
  </si>
  <si>
    <t>Netherlands</t>
  </si>
  <si>
    <t>Japan</t>
  </si>
  <si>
    <t>Canada</t>
  </si>
  <si>
    <t>UK</t>
  </si>
  <si>
    <t>Results for H1</t>
  </si>
  <si>
    <t>N° of VC deals (ADL)</t>
  </si>
  <si>
    <t>P-Values (Analysis of the N° of VC Investments)</t>
  </si>
  <si>
    <t>R-Squares (Analysis of the N° of VC Investments)</t>
  </si>
  <si>
    <t>R-Squares (Analysis on the Equity Value of VC Investments)</t>
  </si>
  <si>
    <t>P-Values (Analysis of the Equity Value of VC Investments)</t>
  </si>
  <si>
    <t>p-values higher than 0,10 in RED</t>
  </si>
  <si>
    <t>p-values higher than 0,05 in RED</t>
  </si>
  <si>
    <t>P-Values referred to Regression 2.3 (Analysis of the Equity Value of VC Investments)</t>
  </si>
  <si>
    <t>VC Equity Value in bil. USD (ADL)</t>
  </si>
  <si>
    <t>H1: Including the autoregressive component in the regression model significantly improves the model</t>
  </si>
  <si>
    <t>3) R-squares comparison and P-values analysis of the significance of the variables</t>
  </si>
  <si>
    <t>H2: The autoregressive component and the M&amp;A Investments are the most significant variables in the model</t>
  </si>
  <si>
    <t>Results for H2</t>
  </si>
  <si>
    <t>Market maturity indicator (%)</t>
  </si>
  <si>
    <t>ADL Regression 2 years lag (GDP + M&amp;A + Long-term interest rates) and with N° of VC deals with 1 year lag + market maturity indicator with no lag</t>
  </si>
  <si>
    <t>ADL Regression no lag (GDP + M&amp;A + Long-term interest rates) and with VC Equity Value with 1 year lag + market maturity indicator</t>
  </si>
  <si>
    <t>P-Values referred to Regression 2.4 (Analysis of the N° of VC Investments)</t>
  </si>
  <si>
    <t>P-Values referred to Regression 2.4 (Analysis of the Equity Value of VC Investments)</t>
  </si>
  <si>
    <t>ADL Regression 1 year lag (GDP + M&amp;A + Long-term interest rates) and with N° of VC deals with 1 year lag + market maturity indicator</t>
  </si>
  <si>
    <t>ADL Regression 1 year lag (GDP + M&amp;A + Long-term interest rates) and with VC Equity Value with 2 years lag + market maturity indicator (%)</t>
  </si>
  <si>
    <t>ADL Regression 4 years lag (GDP + M&amp;A + Long-term interest rates) and with VC Equity Value with 2 years lag + market maturity indicator</t>
  </si>
  <si>
    <t>Market maturity indicator</t>
  </si>
  <si>
    <t>Marker maturity indicator</t>
  </si>
  <si>
    <t>ADL Regression 1 year lag (GDP + M&amp;A + Long-term interest rates) and with N° of VC deals with 1 year lag  + market maturity indicator</t>
  </si>
  <si>
    <t>ADL Regression 1 year lag (GDP + M&amp;A + Long-term interest rates) and with VC Equity Value with 1 year lag + market maturity indicator</t>
  </si>
  <si>
    <t>No lag</t>
  </si>
  <si>
    <t>ADL Regression NO lag (GDP + M&amp;A + Long-term interest rates) and with N° of VC deals with 1 year lag + market maturity indicator</t>
  </si>
  <si>
    <t>ADL Regression NO lag (GDP + M&amp;A + Long-term interest rates) and with VC Equity Value with 2 years lag  + market maturity indicator</t>
  </si>
  <si>
    <t>ADL Regression NO lag (GDP + M&amp;A + Long-term interest rates) and with N° of VC deals with 1 year lag  + market maturity idicator</t>
  </si>
  <si>
    <t>ADL Regression 4 years lag (GDP + M&amp;A + Long-term interest rates) and with VC Equity Value with 1 year lag + market maturity indicator</t>
  </si>
  <si>
    <t>ADL Regression 3 years lag (GDP + M&amp;A + Long-term interest rates) and with N° of VC deals with 1 year lag  + market maturity indicator</t>
  </si>
  <si>
    <t>ADL Regression NO lag (GDP + M&amp;A + Long-term interest rates) and with VC Equity Value with 1 year lag  + market maturity indicator</t>
  </si>
  <si>
    <t>ADL Regression 3 years lag (GDP + M&amp;A + Long-term interest rates) and with VC Equity Value with 1 year lag  + market maturity indicator</t>
  </si>
  <si>
    <t>ADL Regression 5 years lag (GDP + M&amp;A + Long-term interest rates) and with N° of VC deals with 1 year lag + market maturity indicator</t>
  </si>
  <si>
    <t>2.4 ADL Regression with Value of M&amp;A deals + GDP + Long-term interest rates + Equity Value of VC Investments with lag + Market maturity indicator</t>
  </si>
  <si>
    <t>2.4 ADL Regression with N° of M&amp;A deals + GDP + Long-term interest rates + N° of VC Investments with lag + Market maturity indicator</t>
  </si>
  <si>
    <t>The tables show the p-values of the ADL Regression 2.3</t>
  </si>
  <si>
    <t>Results with the inclusion of the market maturity indicator (Regression 2.4)</t>
  </si>
  <si>
    <t>Market maturity indicator = VC Equity Value in bil. USD / GDP in bil. USD</t>
  </si>
  <si>
    <r>
      <t>Definition of a "</t>
    </r>
    <r>
      <rPr>
        <b/>
        <sz val="12"/>
        <color theme="1"/>
        <rFont val="Times New Roman"/>
        <family val="1"/>
      </rPr>
      <t>VC Market maturity indicator</t>
    </r>
    <r>
      <rPr>
        <sz val="12"/>
        <color theme="1"/>
        <rFont val="Times New Roman"/>
        <family val="1"/>
      </rPr>
      <t>" as follow:</t>
    </r>
  </si>
  <si>
    <t>VC Market maturity indicator</t>
  </si>
  <si>
    <t>VC Market maturity indicator for 2022</t>
  </si>
  <si>
    <t>VC Market maturity</t>
  </si>
  <si>
    <t>check</t>
  </si>
  <si>
    <t>GDP (bil. $)</t>
  </si>
  <si>
    <t>VC (bil. $)</t>
  </si>
  <si>
    <t>Regression on N° VC Investments</t>
  </si>
  <si>
    <t>Regression on VC Equity Value</t>
  </si>
  <si>
    <t>ADL Regression on N° VC Investments</t>
  </si>
  <si>
    <t>ADL Regression on VC Equity Value</t>
  </si>
  <si>
    <t>Anticorrelation</t>
  </si>
  <si>
    <t>1-year lag</t>
  </si>
  <si>
    <t>ISRAEL</t>
  </si>
  <si>
    <t>FRANCE</t>
  </si>
  <si>
    <t>GERMANY</t>
  </si>
  <si>
    <t>SPAIN</t>
  </si>
  <si>
    <t>ITALY</t>
  </si>
  <si>
    <t>NETHERLANDS</t>
  </si>
  <si>
    <t>JAPAN</t>
  </si>
  <si>
    <t>CANADA</t>
  </si>
  <si>
    <t>Correlations between N° of VC Investments and N° of VC Investments with lag</t>
  </si>
  <si>
    <t>2-years lag</t>
  </si>
  <si>
    <t>3-years lag</t>
  </si>
  <si>
    <t>4-years lag</t>
  </si>
  <si>
    <t>5-years lag</t>
  </si>
  <si>
    <t>Correlations between VC Equity Value and VC Equity Value with lag</t>
  </si>
  <si>
    <t>Regression 1</t>
  </si>
  <si>
    <t>Regression 2</t>
  </si>
  <si>
    <t>Regression 3</t>
  </si>
  <si>
    <t>Delta % Reg. 3 vs Reg. 1</t>
  </si>
  <si>
    <t>Delta % Reg. 3 vs Reg 2</t>
  </si>
  <si>
    <t>P-Values referred to Regression 3 (Analysis of the N° of VC Investments)</t>
  </si>
  <si>
    <t>P-Values for Regression 1 (Analysis of the N° of VC Investments)</t>
  </si>
  <si>
    <t>P-Values for Regression 1 (Analysis on VC Equity Value)</t>
  </si>
  <si>
    <t>P-Values for Regression 3 (Analysis on VC Equity Value)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</si>
</sst>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"/>
    <numFmt numFmtId="166" formatCode="0.0%"/>
    <numFmt numFmtId="167" formatCode="0.0000"/>
    <numFmt numFmtId="168" formatCode="#,##0.0000"/>
    <numFmt numFmtId="169" formatCode="#,##0.00000"/>
    <numFmt numFmtId="170" formatCode="0.00000"/>
  </numFmts>
  <fonts count="30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rgb="FF0070C0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i/>
      <u/>
      <sz val="11"/>
      <color theme="1"/>
      <name val="Times New Roman"/>
      <family val="1"/>
    </font>
    <font>
      <sz val="11"/>
      <name val="Times New Roman"/>
      <family val="1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00B0F0"/>
      <name val="Times New Roman"/>
      <family val="1"/>
    </font>
    <font>
      <b/>
      <u/>
      <sz val="14"/>
      <name val="Times New Roman"/>
      <family val="1"/>
    </font>
    <font>
      <b/>
      <u/>
      <sz val="14"/>
      <color theme="1"/>
      <name val="Times New Roman"/>
      <family val="1"/>
    </font>
    <font>
      <sz val="1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0"/>
      <name val="Times New Roman"/>
      <family val="1"/>
    </font>
    <font>
      <u/>
      <sz val="11"/>
      <color theme="10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12"/>
      <color rgb="FF0070C0"/>
      <name val="Times New Roman"/>
      <family val="1"/>
    </font>
    <font>
      <b/>
      <sz val="9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2C4D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313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 applyAlignment="1">
      <alignment horizontal="left"/>
    </xf>
    <xf numFmtId="0" fontId="7" fillId="0" borderId="0" xfId="0" applyFont="1"/>
    <xf numFmtId="9" fontId="2" fillId="0" borderId="3" xfId="1" applyFont="1" applyBorder="1"/>
    <xf numFmtId="9" fontId="8" fillId="0" borderId="3" xfId="1" applyFont="1" applyBorder="1"/>
    <xf numFmtId="0" fontId="9" fillId="0" borderId="0" xfId="0" applyFont="1"/>
    <xf numFmtId="0" fontId="0" fillId="0" borderId="1" xfId="0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Continuous"/>
    </xf>
    <xf numFmtId="0" fontId="2" fillId="0" borderId="1" xfId="0" applyFont="1" applyBorder="1"/>
    <xf numFmtId="0" fontId="6" fillId="0" borderId="0" xfId="0" applyFont="1"/>
    <xf numFmtId="0" fontId="10" fillId="0" borderId="0" xfId="0" applyFont="1"/>
    <xf numFmtId="0" fontId="6" fillId="0" borderId="1" xfId="0" applyFont="1" applyBorder="1"/>
    <xf numFmtId="0" fontId="10" fillId="0" borderId="1" xfId="0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left"/>
    </xf>
    <xf numFmtId="3" fontId="2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3" fillId="0" borderId="0" xfId="0" quotePrefix="1" applyFont="1"/>
    <xf numFmtId="164" fontId="2" fillId="0" borderId="0" xfId="0" applyNumberFormat="1" applyFont="1"/>
    <xf numFmtId="0" fontId="8" fillId="0" borderId="0" xfId="0" applyFont="1"/>
    <xf numFmtId="3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/>
    </xf>
    <xf numFmtId="0" fontId="11" fillId="0" borderId="0" xfId="0" applyFont="1"/>
    <xf numFmtId="0" fontId="11" fillId="0" borderId="2" xfId="0" applyFont="1" applyBorder="1" applyAlignment="1">
      <alignment horizontal="centerContinuous"/>
    </xf>
    <xf numFmtId="0" fontId="11" fillId="0" borderId="2" xfId="0" applyFont="1" applyBorder="1" applyAlignment="1">
      <alignment horizontal="center"/>
    </xf>
    <xf numFmtId="3" fontId="1" fillId="0" borderId="0" xfId="0" applyNumberFormat="1" applyFont="1" applyAlignment="1">
      <alignment horizontal="right"/>
    </xf>
    <xf numFmtId="1" fontId="2" fillId="0" borderId="0" xfId="0" applyNumberFormat="1" applyFont="1"/>
    <xf numFmtId="0" fontId="1" fillId="0" borderId="0" xfId="0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164" fontId="0" fillId="0" borderId="0" xfId="0" applyNumberFormat="1"/>
    <xf numFmtId="164" fontId="0" fillId="0" borderId="1" xfId="0" applyNumberFormat="1" applyBorder="1"/>
    <xf numFmtId="164" fontId="2" fillId="0" borderId="1" xfId="0" applyNumberFormat="1" applyFont="1" applyBorder="1"/>
    <xf numFmtId="164" fontId="10" fillId="0" borderId="0" xfId="0" applyNumberFormat="1" applyFont="1"/>
    <xf numFmtId="164" fontId="10" fillId="0" borderId="1" xfId="0" applyNumberFormat="1" applyFont="1" applyBorder="1"/>
    <xf numFmtId="3" fontId="2" fillId="0" borderId="0" xfId="0" applyNumberFormat="1" applyFont="1"/>
    <xf numFmtId="0" fontId="13" fillId="0" borderId="1" xfId="0" applyFont="1" applyBorder="1"/>
    <xf numFmtId="4" fontId="14" fillId="0" borderId="0" xfId="0" applyNumberFormat="1" applyFont="1" applyAlignment="1">
      <alignment horizontal="center" vertical="center" wrapText="1"/>
    </xf>
    <xf numFmtId="0" fontId="15" fillId="0" borderId="0" xfId="0" quotePrefix="1" applyFont="1" applyAlignment="1">
      <alignment horizontal="left"/>
    </xf>
    <xf numFmtId="3" fontId="0" fillId="0" borderId="0" xfId="0" applyNumberFormat="1"/>
    <xf numFmtId="4" fontId="0" fillId="0" borderId="0" xfId="0" applyNumberFormat="1" applyAlignment="1">
      <alignment horizontal="right"/>
    </xf>
    <xf numFmtId="165" fontId="0" fillId="0" borderId="0" xfId="0" applyNumberFormat="1"/>
    <xf numFmtId="0" fontId="15" fillId="0" borderId="0" xfId="0" applyFont="1" applyAlignment="1">
      <alignment horizontal="left"/>
    </xf>
    <xf numFmtId="3" fontId="15" fillId="3" borderId="0" xfId="0" applyNumberFormat="1" applyFont="1" applyFill="1" applyAlignment="1">
      <alignment horizontal="right" vertical="top"/>
    </xf>
    <xf numFmtId="3" fontId="15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right"/>
    </xf>
    <xf numFmtId="164" fontId="6" fillId="0" borderId="0" xfId="0" applyNumberFormat="1" applyFont="1"/>
    <xf numFmtId="3" fontId="3" fillId="0" borderId="0" xfId="0" applyNumberFormat="1" applyFont="1"/>
    <xf numFmtId="4" fontId="3" fillId="0" borderId="0" xfId="0" applyNumberFormat="1" applyFont="1"/>
    <xf numFmtId="3" fontId="16" fillId="0" borderId="0" xfId="0" applyNumberFormat="1" applyFont="1" applyAlignment="1">
      <alignment horizontal="right"/>
    </xf>
    <xf numFmtId="4" fontId="13" fillId="0" borderId="0" xfId="0" applyNumberFormat="1" applyFont="1" applyAlignment="1">
      <alignment horizontal="right"/>
    </xf>
    <xf numFmtId="164" fontId="11" fillId="0" borderId="2" xfId="0" applyNumberFormat="1" applyFont="1" applyBorder="1" applyAlignment="1">
      <alignment horizontal="center"/>
    </xf>
    <xf numFmtId="0" fontId="17" fillId="0" borderId="0" xfId="0" applyFont="1" applyAlignment="1">
      <alignment horizontal="left" vertical="center" indent="5"/>
    </xf>
    <xf numFmtId="0" fontId="8" fillId="0" borderId="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67" fontId="2" fillId="0" borderId="6" xfId="1" applyNumberFormat="1" applyFont="1" applyBorder="1"/>
    <xf numFmtId="167" fontId="2" fillId="0" borderId="7" xfId="1" applyNumberFormat="1" applyFont="1" applyBorder="1"/>
    <xf numFmtId="167" fontId="0" fillId="0" borderId="8" xfId="0" applyNumberFormat="1" applyBorder="1"/>
    <xf numFmtId="167" fontId="0" fillId="0" borderId="0" xfId="0" applyNumberFormat="1"/>
    <xf numFmtId="167" fontId="0" fillId="0" borderId="9" xfId="0" applyNumberFormat="1" applyBorder="1"/>
    <xf numFmtId="167" fontId="6" fillId="0" borderId="0" xfId="0" applyNumberFormat="1" applyFont="1"/>
    <xf numFmtId="167" fontId="6" fillId="0" borderId="9" xfId="0" applyNumberFormat="1" applyFont="1" applyBorder="1"/>
    <xf numFmtId="0" fontId="2" fillId="0" borderId="8" xfId="0" applyFont="1" applyBorder="1"/>
    <xf numFmtId="0" fontId="2" fillId="0" borderId="10" xfId="0" applyFont="1" applyBorder="1"/>
    <xf numFmtId="167" fontId="0" fillId="0" borderId="10" xfId="0" applyNumberFormat="1" applyBorder="1"/>
    <xf numFmtId="167" fontId="6" fillId="0" borderId="1" xfId="0" applyNumberFormat="1" applyFont="1" applyBorder="1"/>
    <xf numFmtId="167" fontId="6" fillId="0" borderId="11" xfId="0" applyNumberFormat="1" applyFont="1" applyBorder="1"/>
    <xf numFmtId="167" fontId="0" fillId="0" borderId="5" xfId="0" applyNumberFormat="1" applyBorder="1"/>
    <xf numFmtId="167" fontId="6" fillId="0" borderId="6" xfId="0" applyNumberFormat="1" applyFont="1" applyBorder="1"/>
    <xf numFmtId="167" fontId="0" fillId="0" borderId="6" xfId="0" applyNumberFormat="1" applyBorder="1"/>
    <xf numFmtId="167" fontId="6" fillId="0" borderId="7" xfId="0" applyNumberFormat="1" applyFont="1" applyBorder="1"/>
    <xf numFmtId="167" fontId="6" fillId="0" borderId="5" xfId="0" applyNumberFormat="1" applyFont="1" applyBorder="1"/>
    <xf numFmtId="167" fontId="0" fillId="0" borderId="1" xfId="0" applyNumberFormat="1" applyBorder="1"/>
    <xf numFmtId="0" fontId="13" fillId="0" borderId="0" xfId="0" applyFont="1"/>
    <xf numFmtId="0" fontId="19" fillId="0" borderId="0" xfId="0" applyFont="1"/>
    <xf numFmtId="0" fontId="8" fillId="0" borderId="14" xfId="0" applyFont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0" fontId="8" fillId="0" borderId="14" xfId="0" applyFont="1" applyBorder="1"/>
    <xf numFmtId="0" fontId="8" fillId="0" borderId="15" xfId="0" applyFont="1" applyBorder="1"/>
    <xf numFmtId="0" fontId="7" fillId="0" borderId="16" xfId="0" applyFont="1" applyBorder="1"/>
    <xf numFmtId="0" fontId="7" fillId="0" borderId="6" xfId="0" applyFont="1" applyBorder="1"/>
    <xf numFmtId="0" fontId="8" fillId="0" borderId="6" xfId="0" applyFont="1" applyBorder="1"/>
    <xf numFmtId="0" fontId="8" fillId="0" borderId="7" xfId="0" applyFont="1" applyBorder="1"/>
    <xf numFmtId="0" fontId="20" fillId="0" borderId="0" xfId="0" applyFont="1"/>
    <xf numFmtId="0" fontId="21" fillId="0" borderId="0" xfId="0" applyFont="1"/>
    <xf numFmtId="0" fontId="2" fillId="2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0" fontId="8" fillId="0" borderId="16" xfId="0" applyFont="1" applyBorder="1"/>
    <xf numFmtId="0" fontId="7" fillId="0" borderId="14" xfId="0" applyFont="1" applyBorder="1"/>
    <xf numFmtId="168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0" fontId="8" fillId="4" borderId="14" xfId="0" applyFont="1" applyFill="1" applyBorder="1" applyAlignment="1">
      <alignment horizontal="center" vertical="center"/>
    </xf>
    <xf numFmtId="0" fontId="8" fillId="4" borderId="14" xfId="0" applyFont="1" applyFill="1" applyBorder="1"/>
    <xf numFmtId="0" fontId="8" fillId="4" borderId="15" xfId="0" applyFont="1" applyFill="1" applyBorder="1"/>
    <xf numFmtId="0" fontId="8" fillId="4" borderId="16" xfId="0" applyFont="1" applyFill="1" applyBorder="1"/>
    <xf numFmtId="0" fontId="7" fillId="4" borderId="14" xfId="0" applyFont="1" applyFill="1" applyBorder="1"/>
    <xf numFmtId="0" fontId="2" fillId="4" borderId="8" xfId="0" applyFont="1" applyFill="1" applyBorder="1"/>
    <xf numFmtId="167" fontId="22" fillId="4" borderId="8" xfId="0" applyNumberFormat="1" applyFont="1" applyFill="1" applyBorder="1"/>
    <xf numFmtId="167" fontId="6" fillId="4" borderId="0" xfId="0" applyNumberFormat="1" applyFont="1" applyFill="1"/>
    <xf numFmtId="167" fontId="22" fillId="4" borderId="0" xfId="0" applyNumberFormat="1" applyFont="1" applyFill="1"/>
    <xf numFmtId="167" fontId="13" fillId="4" borderId="9" xfId="0" applyNumberFormat="1" applyFont="1" applyFill="1" applyBorder="1"/>
    <xf numFmtId="167" fontId="6" fillId="4" borderId="8" xfId="0" applyNumberFormat="1" applyFont="1" applyFill="1" applyBorder="1"/>
    <xf numFmtId="167" fontId="10" fillId="4" borderId="9" xfId="0" applyNumberFormat="1" applyFont="1" applyFill="1" applyBorder="1"/>
    <xf numFmtId="0" fontId="2" fillId="4" borderId="10" xfId="0" applyFont="1" applyFill="1" applyBorder="1"/>
    <xf numFmtId="167" fontId="22" fillId="4" borderId="10" xfId="0" applyNumberFormat="1" applyFont="1" applyFill="1" applyBorder="1"/>
    <xf numFmtId="167" fontId="6" fillId="4" borderId="1" xfId="0" applyNumberFormat="1" applyFont="1" applyFill="1" applyBorder="1"/>
    <xf numFmtId="167" fontId="13" fillId="4" borderId="11" xfId="0" applyNumberFormat="1" applyFont="1" applyFill="1" applyBorder="1"/>
    <xf numFmtId="0" fontId="17" fillId="0" borderId="0" xfId="0" applyFont="1"/>
    <xf numFmtId="166" fontId="0" fillId="0" borderId="0" xfId="1" applyNumberFormat="1" applyFont="1"/>
    <xf numFmtId="0" fontId="8" fillId="4" borderId="4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10" fontId="2" fillId="4" borderId="17" xfId="1" applyNumberFormat="1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10" fontId="2" fillId="4" borderId="18" xfId="1" applyNumberFormat="1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10" fontId="2" fillId="4" borderId="19" xfId="1" applyNumberFormat="1" applyFont="1" applyFill="1" applyBorder="1" applyAlignment="1">
      <alignment horizontal="center" vertical="center"/>
    </xf>
    <xf numFmtId="0" fontId="2" fillId="4" borderId="0" xfId="0" applyFon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1" fontId="2" fillId="4" borderId="17" xfId="0" applyNumberFormat="1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1" fontId="2" fillId="4" borderId="11" xfId="0" applyNumberFormat="1" applyFont="1" applyFill="1" applyBorder="1" applyAlignment="1">
      <alignment horizontal="center" vertical="center"/>
    </xf>
    <xf numFmtId="10" fontId="0" fillId="0" borderId="0" xfId="1" applyNumberFormat="1" applyFont="1"/>
    <xf numFmtId="0" fontId="2" fillId="8" borderId="20" xfId="0" applyFont="1" applyFill="1" applyBorder="1" applyAlignment="1">
      <alignment horizontal="center" vertical="center"/>
    </xf>
    <xf numFmtId="10" fontId="2" fillId="8" borderId="17" xfId="1" applyNumberFormat="1" applyFont="1" applyFill="1" applyBorder="1" applyAlignment="1">
      <alignment horizontal="center" vertical="center"/>
    </xf>
    <xf numFmtId="0" fontId="2" fillId="8" borderId="21" xfId="0" applyFont="1" applyFill="1" applyBorder="1" applyAlignment="1">
      <alignment horizontal="center" vertical="center"/>
    </xf>
    <xf numFmtId="10" fontId="2" fillId="8" borderId="18" xfId="1" applyNumberFormat="1" applyFont="1" applyFill="1" applyBorder="1" applyAlignment="1">
      <alignment horizontal="center" vertical="center"/>
    </xf>
    <xf numFmtId="0" fontId="2" fillId="9" borderId="21" xfId="0" applyFont="1" applyFill="1" applyBorder="1" applyAlignment="1">
      <alignment horizontal="center" vertical="center"/>
    </xf>
    <xf numFmtId="10" fontId="2" fillId="9" borderId="18" xfId="1" applyNumberFormat="1" applyFont="1" applyFill="1" applyBorder="1" applyAlignment="1">
      <alignment horizontal="center" vertical="center"/>
    </xf>
    <xf numFmtId="0" fontId="2" fillId="10" borderId="21" xfId="0" applyFont="1" applyFill="1" applyBorder="1" applyAlignment="1">
      <alignment horizontal="center" vertical="center"/>
    </xf>
    <xf numFmtId="10" fontId="2" fillId="10" borderId="18" xfId="1" applyNumberFormat="1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vertical="center"/>
    </xf>
    <xf numFmtId="10" fontId="2" fillId="10" borderId="19" xfId="1" applyNumberFormat="1" applyFont="1" applyFill="1" applyBorder="1" applyAlignment="1">
      <alignment horizontal="center" vertical="center"/>
    </xf>
    <xf numFmtId="0" fontId="24" fillId="11" borderId="4" xfId="0" applyFont="1" applyFill="1" applyBorder="1" applyAlignment="1">
      <alignment horizontal="center" vertical="center"/>
    </xf>
    <xf numFmtId="0" fontId="24" fillId="11" borderId="16" xfId="0" applyFont="1" applyFill="1" applyBorder="1" applyAlignment="1">
      <alignment horizontal="center" vertical="center"/>
    </xf>
    <xf numFmtId="0" fontId="2" fillId="8" borderId="12" xfId="0" applyFont="1" applyFill="1" applyBorder="1"/>
    <xf numFmtId="166" fontId="2" fillId="8" borderId="8" xfId="1" applyNumberFormat="1" applyFont="1" applyFill="1" applyBorder="1" applyAlignment="1">
      <alignment horizontal="right" vertical="center"/>
    </xf>
    <xf numFmtId="166" fontId="2" fillId="8" borderId="0" xfId="1" applyNumberFormat="1" applyFont="1" applyFill="1" applyBorder="1" applyAlignment="1">
      <alignment horizontal="right" vertical="center"/>
    </xf>
    <xf numFmtId="166" fontId="2" fillId="8" borderId="9" xfId="1" applyNumberFormat="1" applyFont="1" applyFill="1" applyBorder="1" applyAlignment="1">
      <alignment horizontal="right" vertical="center"/>
    </xf>
    <xf numFmtId="0" fontId="2" fillId="10" borderId="12" xfId="0" applyFont="1" applyFill="1" applyBorder="1"/>
    <xf numFmtId="166" fontId="2" fillId="10" borderId="8" xfId="1" applyNumberFormat="1" applyFont="1" applyFill="1" applyBorder="1" applyAlignment="1">
      <alignment horizontal="right" vertical="center"/>
    </xf>
    <xf numFmtId="166" fontId="2" fillId="10" borderId="0" xfId="1" applyNumberFormat="1" applyFont="1" applyFill="1" applyBorder="1" applyAlignment="1">
      <alignment horizontal="right" vertical="center"/>
    </xf>
    <xf numFmtId="166" fontId="2" fillId="10" borderId="9" xfId="1" applyNumberFormat="1" applyFont="1" applyFill="1" applyBorder="1" applyAlignment="1">
      <alignment horizontal="right" vertical="center"/>
    </xf>
    <xf numFmtId="0" fontId="2" fillId="10" borderId="13" xfId="0" applyFont="1" applyFill="1" applyBorder="1"/>
    <xf numFmtId="166" fontId="2" fillId="10" borderId="10" xfId="1" applyNumberFormat="1" applyFont="1" applyFill="1" applyBorder="1" applyAlignment="1">
      <alignment horizontal="right" vertical="center"/>
    </xf>
    <xf numFmtId="166" fontId="2" fillId="10" borderId="1" xfId="1" applyNumberFormat="1" applyFont="1" applyFill="1" applyBorder="1" applyAlignment="1">
      <alignment horizontal="right" vertical="center"/>
    </xf>
    <xf numFmtId="166" fontId="2" fillId="10" borderId="11" xfId="1" applyNumberFormat="1" applyFont="1" applyFill="1" applyBorder="1" applyAlignment="1">
      <alignment horizontal="right" vertical="center"/>
    </xf>
    <xf numFmtId="0" fontId="2" fillId="9" borderId="12" xfId="0" applyFont="1" applyFill="1" applyBorder="1"/>
    <xf numFmtId="166" fontId="2" fillId="9" borderId="8" xfId="1" applyNumberFormat="1" applyFont="1" applyFill="1" applyBorder="1" applyAlignment="1">
      <alignment horizontal="right" vertical="center"/>
    </xf>
    <xf numFmtId="166" fontId="2" fillId="9" borderId="0" xfId="1" applyNumberFormat="1" applyFont="1" applyFill="1" applyBorder="1" applyAlignment="1">
      <alignment horizontal="right" vertical="center"/>
    </xf>
    <xf numFmtId="166" fontId="2" fillId="9" borderId="9" xfId="1" applyNumberFormat="1" applyFont="1" applyFill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2" fillId="0" borderId="23" xfId="0" applyFont="1" applyBorder="1"/>
    <xf numFmtId="0" fontId="2" fillId="8" borderId="8" xfId="0" applyFont="1" applyFill="1" applyBorder="1"/>
    <xf numFmtId="0" fontId="2" fillId="9" borderId="8" xfId="0" applyFont="1" applyFill="1" applyBorder="1"/>
    <xf numFmtId="0" fontId="2" fillId="10" borderId="8" xfId="0" applyFont="1" applyFill="1" applyBorder="1"/>
    <xf numFmtId="0" fontId="2" fillId="10" borderId="10" xfId="0" applyFont="1" applyFill="1" applyBorder="1"/>
    <xf numFmtId="166" fontId="2" fillId="0" borderId="23" xfId="1" applyNumberFormat="1" applyFont="1" applyFill="1" applyBorder="1"/>
    <xf numFmtId="166" fontId="2" fillId="8" borderId="12" xfId="1" applyNumberFormat="1" applyFont="1" applyFill="1" applyBorder="1"/>
    <xf numFmtId="166" fontId="2" fillId="9" borderId="12" xfId="1" applyNumberFormat="1" applyFont="1" applyFill="1" applyBorder="1"/>
    <xf numFmtId="166" fontId="2" fillId="10" borderId="12" xfId="1" applyNumberFormat="1" applyFont="1" applyFill="1" applyBorder="1"/>
    <xf numFmtId="166" fontId="2" fillId="10" borderId="13" xfId="1" applyNumberFormat="1" applyFont="1" applyFill="1" applyBorder="1"/>
    <xf numFmtId="166" fontId="2" fillId="0" borderId="23" xfId="1" applyNumberFormat="1" applyFont="1" applyFill="1" applyBorder="1" applyAlignment="1">
      <alignment horizontal="right" vertical="center"/>
    </xf>
    <xf numFmtId="166" fontId="2" fillId="8" borderId="12" xfId="1" applyNumberFormat="1" applyFont="1" applyFill="1" applyBorder="1" applyAlignment="1">
      <alignment horizontal="right" vertical="center"/>
    </xf>
    <xf numFmtId="166" fontId="2" fillId="9" borderId="12" xfId="1" applyNumberFormat="1" applyFont="1" applyFill="1" applyBorder="1" applyAlignment="1">
      <alignment horizontal="right" vertical="center"/>
    </xf>
    <xf numFmtId="166" fontId="2" fillId="10" borderId="12" xfId="1" applyNumberFormat="1" applyFont="1" applyFill="1" applyBorder="1" applyAlignment="1">
      <alignment horizontal="right" vertical="center"/>
    </xf>
    <xf numFmtId="166" fontId="2" fillId="10" borderId="13" xfId="1" applyNumberFormat="1" applyFont="1" applyFill="1" applyBorder="1" applyAlignment="1">
      <alignment horizontal="right" vertical="center"/>
    </xf>
    <xf numFmtId="166" fontId="2" fillId="0" borderId="12" xfId="1" applyNumberFormat="1" applyFont="1" applyFill="1" applyBorder="1" applyAlignment="1">
      <alignment horizontal="right" vertical="center"/>
    </xf>
    <xf numFmtId="164" fontId="0" fillId="8" borderId="8" xfId="0" applyNumberFormat="1" applyFill="1" applyBorder="1"/>
    <xf numFmtId="164" fontId="6" fillId="8" borderId="0" xfId="0" applyNumberFormat="1" applyFont="1" applyFill="1"/>
    <xf numFmtId="164" fontId="0" fillId="8" borderId="0" xfId="0" applyNumberFormat="1" applyFill="1"/>
    <xf numFmtId="164" fontId="6" fillId="8" borderId="9" xfId="0" applyNumberFormat="1" applyFont="1" applyFill="1" applyBorder="1"/>
    <xf numFmtId="164" fontId="0" fillId="8" borderId="9" xfId="0" applyNumberFormat="1" applyFill="1" applyBorder="1"/>
    <xf numFmtId="164" fontId="0" fillId="9" borderId="8" xfId="0" applyNumberFormat="1" applyFill="1" applyBorder="1"/>
    <xf numFmtId="164" fontId="6" fillId="9" borderId="0" xfId="0" applyNumberFormat="1" applyFont="1" applyFill="1"/>
    <xf numFmtId="164" fontId="6" fillId="9" borderId="9" xfId="0" applyNumberFormat="1" applyFont="1" applyFill="1" applyBorder="1"/>
    <xf numFmtId="164" fontId="0" fillId="10" borderId="8" xfId="0" applyNumberFormat="1" applyFill="1" applyBorder="1"/>
    <xf numFmtId="164" fontId="6" fillId="10" borderId="0" xfId="0" applyNumberFormat="1" applyFont="1" applyFill="1"/>
    <xf numFmtId="164" fontId="6" fillId="10" borderId="8" xfId="0" applyNumberFormat="1" applyFont="1" applyFill="1" applyBorder="1"/>
    <xf numFmtId="164" fontId="6" fillId="10" borderId="9" xfId="0" applyNumberFormat="1" applyFont="1" applyFill="1" applyBorder="1"/>
    <xf numFmtId="164" fontId="0" fillId="10" borderId="10" xfId="0" applyNumberFormat="1" applyFill="1" applyBorder="1"/>
    <xf numFmtId="164" fontId="6" fillId="10" borderId="1" xfId="0" applyNumberFormat="1" applyFont="1" applyFill="1" applyBorder="1"/>
    <xf numFmtId="164" fontId="6" fillId="10" borderId="11" xfId="0" applyNumberFormat="1" applyFont="1" applyFill="1" applyBorder="1"/>
    <xf numFmtId="0" fontId="7" fillId="0" borderId="7" xfId="0" applyFont="1" applyBorder="1"/>
    <xf numFmtId="164" fontId="0" fillId="0" borderId="7" xfId="0" applyNumberFormat="1" applyBorder="1"/>
    <xf numFmtId="164" fontId="6" fillId="0" borderId="5" xfId="0" applyNumberFormat="1" applyFont="1" applyBorder="1"/>
    <xf numFmtId="164" fontId="2" fillId="0" borderId="6" xfId="1" applyNumberFormat="1" applyFont="1" applyFill="1" applyBorder="1"/>
    <xf numFmtId="164" fontId="2" fillId="0" borderId="9" xfId="1" applyNumberFormat="1" applyFont="1" applyFill="1" applyBorder="1"/>
    <xf numFmtId="164" fontId="0" fillId="0" borderId="8" xfId="0" applyNumberFormat="1" applyBorder="1"/>
    <xf numFmtId="164" fontId="6" fillId="0" borderId="9" xfId="0" applyNumberFormat="1" applyFont="1" applyBorder="1"/>
    <xf numFmtId="164" fontId="0" fillId="9" borderId="0" xfId="0" applyNumberFormat="1" applyFill="1"/>
    <xf numFmtId="164" fontId="0" fillId="10" borderId="0" xfId="0" applyNumberFormat="1" applyFill="1"/>
    <xf numFmtId="164" fontId="2" fillId="8" borderId="9" xfId="0" applyNumberFormat="1" applyFont="1" applyFill="1" applyBorder="1"/>
    <xf numFmtId="164" fontId="0" fillId="9" borderId="9" xfId="0" applyNumberFormat="1" applyFill="1" applyBorder="1"/>
    <xf numFmtId="164" fontId="2" fillId="9" borderId="9" xfId="0" applyNumberFormat="1" applyFont="1" applyFill="1" applyBorder="1"/>
    <xf numFmtId="164" fontId="0" fillId="10" borderId="9" xfId="0" applyNumberFormat="1" applyFill="1" applyBorder="1"/>
    <xf numFmtId="164" fontId="10" fillId="10" borderId="9" xfId="0" applyNumberFormat="1" applyFont="1" applyFill="1" applyBorder="1"/>
    <xf numFmtId="164" fontId="10" fillId="10" borderId="11" xfId="0" applyNumberFormat="1" applyFont="1" applyFill="1" applyBorder="1"/>
    <xf numFmtId="0" fontId="8" fillId="0" borderId="23" xfId="0" applyFont="1" applyBorder="1"/>
    <xf numFmtId="164" fontId="0" fillId="0" borderId="23" xfId="0" applyNumberFormat="1" applyBorder="1"/>
    <xf numFmtId="164" fontId="6" fillId="8" borderId="12" xfId="0" applyNumberFormat="1" applyFont="1" applyFill="1" applyBorder="1"/>
    <xf numFmtId="164" fontId="0" fillId="8" borderId="12" xfId="0" applyNumberFormat="1" applyFill="1" applyBorder="1"/>
    <xf numFmtId="164" fontId="2" fillId="8" borderId="12" xfId="0" applyNumberFormat="1" applyFont="1" applyFill="1" applyBorder="1"/>
    <xf numFmtId="164" fontId="0" fillId="9" borderId="12" xfId="0" applyNumberFormat="1" applyFill="1" applyBorder="1"/>
    <xf numFmtId="164" fontId="2" fillId="9" borderId="12" xfId="0" applyNumberFormat="1" applyFont="1" applyFill="1" applyBorder="1"/>
    <xf numFmtId="164" fontId="6" fillId="10" borderId="12" xfId="0" applyNumberFormat="1" applyFont="1" applyFill="1" applyBorder="1"/>
    <xf numFmtId="164" fontId="10" fillId="10" borderId="12" xfId="0" applyNumberFormat="1" applyFont="1" applyFill="1" applyBorder="1"/>
    <xf numFmtId="164" fontId="10" fillId="10" borderId="13" xfId="0" applyNumberFormat="1" applyFont="1" applyFill="1" applyBorder="1"/>
    <xf numFmtId="164" fontId="6" fillId="9" borderId="12" xfId="0" applyNumberFormat="1" applyFont="1" applyFill="1" applyBorder="1"/>
    <xf numFmtId="164" fontId="0" fillId="10" borderId="12" xfId="0" applyNumberFormat="1" applyFill="1" applyBorder="1"/>
    <xf numFmtId="164" fontId="2" fillId="10" borderId="12" xfId="0" applyNumberFormat="1" applyFont="1" applyFill="1" applyBorder="1"/>
    <xf numFmtId="0" fontId="7" fillId="0" borderId="3" xfId="0" applyFont="1" applyBorder="1"/>
    <xf numFmtId="0" fontId="0" fillId="0" borderId="3" xfId="0" applyBorder="1"/>
    <xf numFmtId="0" fontId="8" fillId="0" borderId="3" xfId="0" applyFont="1" applyBorder="1"/>
    <xf numFmtId="0" fontId="2" fillId="0" borderId="3" xfId="0" applyFont="1" applyBorder="1"/>
    <xf numFmtId="0" fontId="26" fillId="0" borderId="3" xfId="0" applyFont="1" applyBorder="1"/>
    <xf numFmtId="9" fontId="26" fillId="0" borderId="3" xfId="1" applyFont="1" applyBorder="1"/>
    <xf numFmtId="0" fontId="27" fillId="0" borderId="3" xfId="0" applyFont="1" applyBorder="1"/>
    <xf numFmtId="9" fontId="27" fillId="0" borderId="3" xfId="1" applyFont="1" applyBorder="1"/>
    <xf numFmtId="0" fontId="27" fillId="0" borderId="0" xfId="0" applyFont="1"/>
    <xf numFmtId="9" fontId="23" fillId="0" borderId="3" xfId="1" applyFont="1" applyBorder="1"/>
    <xf numFmtId="9" fontId="17" fillId="0" borderId="3" xfId="1" applyFont="1" applyBorder="1"/>
    <xf numFmtId="0" fontId="28" fillId="0" borderId="0" xfId="0" applyFont="1"/>
    <xf numFmtId="0" fontId="23" fillId="0" borderId="3" xfId="0" applyFont="1" applyBorder="1"/>
    <xf numFmtId="0" fontId="17" fillId="0" borderId="3" xfId="0" applyFont="1" applyBorder="1"/>
    <xf numFmtId="170" fontId="0" fillId="0" borderId="0" xfId="0" applyNumberFormat="1"/>
    <xf numFmtId="170" fontId="7" fillId="0" borderId="0" xfId="0" applyNumberFormat="1" applyFont="1"/>
    <xf numFmtId="0" fontId="4" fillId="0" borderId="0" xfId="0" applyFont="1"/>
    <xf numFmtId="0" fontId="0" fillId="0" borderId="24" xfId="0" applyBorder="1"/>
    <xf numFmtId="0" fontId="0" fillId="0" borderId="25" xfId="0" applyBorder="1"/>
    <xf numFmtId="0" fontId="0" fillId="0" borderId="26" xfId="0" applyBorder="1"/>
    <xf numFmtId="9" fontId="0" fillId="0" borderId="28" xfId="0" applyNumberFormat="1" applyBorder="1"/>
    <xf numFmtId="9" fontId="0" fillId="0" borderId="29" xfId="0" applyNumberFormat="1" applyBorder="1"/>
    <xf numFmtId="9" fontId="7" fillId="0" borderId="3" xfId="0" applyNumberFormat="1" applyFont="1" applyBorder="1"/>
    <xf numFmtId="9" fontId="0" fillId="0" borderId="3" xfId="0" applyNumberFormat="1" applyBorder="1"/>
    <xf numFmtId="9" fontId="0" fillId="0" borderId="30" xfId="0" applyNumberFormat="1" applyBorder="1"/>
    <xf numFmtId="9" fontId="7" fillId="0" borderId="29" xfId="0" applyNumberFormat="1" applyFont="1" applyBorder="1"/>
    <xf numFmtId="9" fontId="7" fillId="0" borderId="31" xfId="0" applyNumberFormat="1" applyFont="1" applyBorder="1"/>
    <xf numFmtId="9" fontId="0" fillId="0" borderId="32" xfId="0" applyNumberFormat="1" applyBorder="1"/>
    <xf numFmtId="9" fontId="0" fillId="0" borderId="33" xfId="0" applyNumberFormat="1" applyBorder="1"/>
    <xf numFmtId="0" fontId="22" fillId="0" borderId="34" xfId="2" applyFont="1" applyBorder="1"/>
    <xf numFmtId="0" fontId="22" fillId="0" borderId="35" xfId="2" applyFont="1" applyBorder="1"/>
    <xf numFmtId="0" fontId="22" fillId="0" borderId="36" xfId="2" applyFont="1" applyBorder="1"/>
    <xf numFmtId="9" fontId="7" fillId="0" borderId="27" xfId="0" applyNumberFormat="1" applyFont="1" applyBorder="1"/>
    <xf numFmtId="9" fontId="0" fillId="0" borderId="31" xfId="0" applyNumberFormat="1" applyBorder="1"/>
    <xf numFmtId="9" fontId="7" fillId="0" borderId="32" xfId="0" applyNumberFormat="1" applyFont="1" applyBorder="1"/>
    <xf numFmtId="164" fontId="10" fillId="8" borderId="8" xfId="0" applyNumberFormat="1" applyFont="1" applyFill="1" applyBorder="1"/>
    <xf numFmtId="164" fontId="2" fillId="8" borderId="8" xfId="0" applyNumberFormat="1" applyFont="1" applyFill="1" applyBorder="1"/>
    <xf numFmtId="164" fontId="2" fillId="9" borderId="8" xfId="0" applyNumberFormat="1" applyFont="1" applyFill="1" applyBorder="1"/>
    <xf numFmtId="164" fontId="10" fillId="10" borderId="8" xfId="0" applyNumberFormat="1" applyFont="1" applyFill="1" applyBorder="1"/>
    <xf numFmtId="164" fontId="10" fillId="10" borderId="10" xfId="0" applyNumberFormat="1" applyFont="1" applyFill="1" applyBorder="1"/>
    <xf numFmtId="164" fontId="10" fillId="10" borderId="1" xfId="0" applyNumberFormat="1" applyFont="1" applyFill="1" applyBorder="1"/>
    <xf numFmtId="164" fontId="2" fillId="0" borderId="0" xfId="1" applyNumberFormat="1" applyFont="1" applyFill="1" applyBorder="1"/>
    <xf numFmtId="164" fontId="2" fillId="8" borderId="0" xfId="0" applyNumberFormat="1" applyFont="1" applyFill="1"/>
    <xf numFmtId="164" fontId="2" fillId="9" borderId="0" xfId="0" applyNumberFormat="1" applyFont="1" applyFill="1"/>
    <xf numFmtId="164" fontId="13" fillId="8" borderId="0" xfId="0" applyNumberFormat="1" applyFont="1" applyFill="1"/>
    <xf numFmtId="164" fontId="10" fillId="8" borderId="9" xfId="0" applyNumberFormat="1" applyFont="1" applyFill="1" applyBorder="1"/>
    <xf numFmtId="164" fontId="13" fillId="8" borderId="9" xfId="0" applyNumberFormat="1" applyFont="1" applyFill="1" applyBorder="1"/>
    <xf numFmtId="164" fontId="10" fillId="9" borderId="8" xfId="0" applyNumberFormat="1" applyFont="1" applyFill="1" applyBorder="1"/>
    <xf numFmtId="164" fontId="10" fillId="9" borderId="0" xfId="0" applyNumberFormat="1" applyFont="1" applyFill="1"/>
    <xf numFmtId="164" fontId="13" fillId="10" borderId="0" xfId="0" applyNumberFormat="1" applyFont="1" applyFill="1"/>
    <xf numFmtId="164" fontId="2" fillId="10" borderId="9" xfId="0" applyNumberFormat="1" applyFont="1" applyFill="1" applyBorder="1"/>
    <xf numFmtId="164" fontId="2" fillId="8" borderId="6" xfId="1" applyNumberFormat="1" applyFont="1" applyFill="1" applyBorder="1"/>
    <xf numFmtId="164" fontId="2" fillId="8" borderId="9" xfId="1" applyNumberFormat="1" applyFont="1" applyFill="1" applyBorder="1"/>
    <xf numFmtId="164" fontId="10" fillId="9" borderId="9" xfId="0" applyNumberFormat="1" applyFont="1" applyFill="1" applyBorder="1"/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4" borderId="14" xfId="0" applyFont="1" applyFill="1" applyBorder="1" applyAlignment="1">
      <alignment horizontal="center"/>
    </xf>
    <xf numFmtId="0" fontId="19" fillId="4" borderId="15" xfId="0" applyFont="1" applyFill="1" applyBorder="1" applyAlignment="1">
      <alignment horizontal="center"/>
    </xf>
    <xf numFmtId="0" fontId="19" fillId="4" borderId="16" xfId="0" applyFont="1" applyFill="1" applyBorder="1" applyAlignment="1">
      <alignment horizontal="center"/>
    </xf>
    <xf numFmtId="0" fontId="29" fillId="0" borderId="24" xfId="0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164" fontId="13" fillId="8" borderId="5" xfId="0" applyNumberFormat="1" applyFont="1" applyFill="1" applyBorder="1"/>
    <xf numFmtId="164" fontId="2" fillId="8" borderId="7" xfId="1" applyNumberFormat="1" applyFont="1" applyFill="1" applyBorder="1"/>
    <xf numFmtId="164" fontId="10" fillId="8" borderId="0" xfId="0" applyNumberFormat="1" applyFont="1" applyFill="1"/>
    <xf numFmtId="164" fontId="10" fillId="10" borderId="0" xfId="0" applyNumberFormat="1" applyFont="1" applyFill="1"/>
    <xf numFmtId="164" fontId="10" fillId="8" borderId="5" xfId="0" applyNumberFormat="1" applyFont="1" applyFill="1" applyBorder="1"/>
    <xf numFmtId="164" fontId="2" fillId="10" borderId="8" xfId="0" applyNumberFormat="1" applyFont="1" applyFill="1" applyBorder="1"/>
    <xf numFmtId="164" fontId="2" fillId="10" borderId="0" xfId="0" applyNumberFormat="1" applyFont="1" applyFill="1"/>
    <xf numFmtId="164" fontId="2" fillId="10" borderId="10" xfId="0" applyNumberFormat="1" applyFont="1" applyFill="1" applyBorder="1"/>
  </cellXfs>
  <cellStyles count="3">
    <cellStyle name="Hyperlink" xfId="2" builtinId="8"/>
    <cellStyle name="Normal" xfId="0" builtinId="0"/>
    <cellStyle name="Percent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C6E0B4"/>
          <bgColor rgb="FF000000"/>
        </patternFill>
      </fill>
    </dxf>
  </dxfs>
  <tableStyles count="0" defaultTableStyle="TableStyleMedium2" defaultPivotStyle="PivotStyleLight16"/>
  <colors>
    <mruColors>
      <color rgb="FF002C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609599</xdr:colOff>
      <xdr:row>1</xdr:row>
      <xdr:rowOff>142874</xdr:rowOff>
    </xdr:from>
    <xdr:to>
      <xdr:col>7</xdr:col>
      <xdr:colOff>1081029</xdr:colOff>
      <xdr:row>14</xdr:row>
      <xdr:rowOff>76199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29F231-8448-0F69-C687-EE22B56FC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599" y="361949"/>
          <a:ext cx="7419917" cy="216217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arpi  Florindo" id="{EA650971-3523-46EC-8EF5-A7BB11D31E09}" userId="S::S302308@studenti.polito.it::e3505fd0-6123-4e88-95d5-c821e61fc92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3" dT="2024-03-09T13:24:21.34" personId="{EA650971-3523-46EC-8EF5-A7BB11D31E09}" id="{5ADA32C0-A465-48B7-AC34-A30A8073F41A}">
    <text>Data for GDP from 1985 to 1994 come from https://tradingeconomics.com/israel/gdp</text>
    <extLst>
      <x:ext xmlns:xltc2="http://schemas.microsoft.com/office/spreadsheetml/2020/threadedcomments2" uri="{F7C98A9C-CBB3-438F-8F68-D28B6AF4A901}">
        <xltc2:checksum>2445392807</xltc2:checksum>
        <xltc2:hyperlink startIndex="41" length="39" url="https://tradingeconomics.com/israel/gdp"/>
      </x:ext>
    </extLst>
  </threadedComment>
  <threadedComment ref="J16" dT="2024-03-09T13:24:21.34" personId="{EA650971-3523-46EC-8EF5-A7BB11D31E09}" id="{62583FAA-E745-4B2B-A8DA-18E63401AB53}">
    <text>Data for GDP from 1985 to 1994 come from https://tradingeconomics.com/israel/gdp</text>
    <extLst>
      <x:ext xmlns:xltc2="http://schemas.microsoft.com/office/spreadsheetml/2020/threadedcomments2" uri="{F7C98A9C-CBB3-438F-8F68-D28B6AF4A901}">
        <xltc2:checksum>2445392807</xltc2:checksum>
        <xltc2:hyperlink startIndex="41" length="39" url="https://tradingeconomics.com/israel/gdp"/>
      </x:ext>
    </extLst>
  </threadedComment>
</ThreadedComment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F3170-BBE0-4F57-AEBB-ECCE9DBE5DA8}">
  <dimension ref="B2:H28"/>
  <sheetViews>
    <sheetView workbookViewId="0">
      <selection activeCell="D40" sqref="D40"/>
    </sheetView>
  </sheetViews>
  <sheetFormatPr defaultRowHeight="14.5" x14ac:dyDescent="0.35"/>
  <cols>
    <col min="2" max="2" width="10.36328125" bestFit="1" customWidth="1"/>
    <col min="3" max="3" width="11.453125" bestFit="1" customWidth="1"/>
    <col min="4" max="4" width="10.08984375" bestFit="1" customWidth="1"/>
    <col min="5" max="5" width="34.54296875" bestFit="1" customWidth="1"/>
  </cols>
  <sheetData>
    <row r="2" spans="2:8" ht="15" thickBot="1" x14ac:dyDescent="0.4"/>
    <row r="3" spans="2:8" ht="15" thickBot="1" x14ac:dyDescent="0.4">
      <c r="B3" s="128" t="s">
        <v>129</v>
      </c>
      <c r="C3" s="129" t="s">
        <v>190</v>
      </c>
      <c r="D3" s="129" t="s">
        <v>191</v>
      </c>
      <c r="E3" s="129" t="s">
        <v>188</v>
      </c>
      <c r="H3" s="141" t="s">
        <v>189</v>
      </c>
    </row>
    <row r="4" spans="2:8" x14ac:dyDescent="0.35">
      <c r="B4" s="130" t="s">
        <v>137</v>
      </c>
      <c r="C4" s="140">
        <f>'ISRAEL ADL'!N40</f>
        <v>522.03344621162489</v>
      </c>
      <c r="D4" s="140">
        <f>'ISRAEL ADL'!H40</f>
        <v>15.040700000000001</v>
      </c>
      <c r="E4" s="131">
        <f>'ISRAEL ADL'!$M$40</f>
        <v>2.881175547112879E-2</v>
      </c>
      <c r="H4" s="143">
        <f>D4/C4</f>
        <v>2.881175547112879E-2</v>
      </c>
    </row>
    <row r="5" spans="2:8" x14ac:dyDescent="0.35">
      <c r="B5" s="132" t="s">
        <v>135</v>
      </c>
      <c r="C5" s="140">
        <f>'USA ADL'!N40</f>
        <v>25462.7</v>
      </c>
      <c r="D5" s="140">
        <f>'USA ADL'!H40</f>
        <v>360.23250000000002</v>
      </c>
      <c r="E5" s="133">
        <f>'USA ADL'!$M$40</f>
        <v>1.4147458831938483E-2</v>
      </c>
      <c r="H5" s="143">
        <f t="shared" ref="H5:H13" si="0">D5/C5</f>
        <v>1.4147458831938483E-2</v>
      </c>
    </row>
    <row r="6" spans="2:8" x14ac:dyDescent="0.35">
      <c r="B6" s="132" t="s">
        <v>143</v>
      </c>
      <c r="C6" s="140">
        <f>'CANADA ADL'!K40</f>
        <v>2139.8400236738112</v>
      </c>
      <c r="D6" s="140">
        <f>'CANADA ADL'!I40</f>
        <v>28.00301</v>
      </c>
      <c r="E6" s="133">
        <f>'CANADA ADL'!$N$40</f>
        <v>1.3086496976499523E-2</v>
      </c>
      <c r="H6" s="143">
        <f t="shared" si="0"/>
        <v>1.3086496976499523E-2</v>
      </c>
    </row>
    <row r="7" spans="2:8" x14ac:dyDescent="0.35">
      <c r="B7" s="132" t="s">
        <v>144</v>
      </c>
      <c r="C7" s="140">
        <f>'UNITED KINGDOM ADL'!O40</f>
        <v>3070.6677323592053</v>
      </c>
      <c r="D7" s="140">
        <f>'UNITED KINGDOM ADL'!I40</f>
        <v>37.305199999999999</v>
      </c>
      <c r="E7" s="133">
        <f>'UNITED KINGDOM ADL'!$N$40</f>
        <v>1.2148888532247114E-2</v>
      </c>
      <c r="H7" s="143">
        <f t="shared" si="0"/>
        <v>1.2148888532247114E-2</v>
      </c>
    </row>
    <row r="8" spans="2:8" x14ac:dyDescent="0.35">
      <c r="B8" s="132" t="s">
        <v>138</v>
      </c>
      <c r="C8" s="140">
        <f>'FRANCE ADL'!N34</f>
        <v>2782.9053256245243</v>
      </c>
      <c r="D8" s="140">
        <f>'FRANCE ADL'!H34</f>
        <v>24.748069999999998</v>
      </c>
      <c r="E8" s="133">
        <f>'FRANCE ADL'!$M$34</f>
        <v>8.8928896617947919E-3</v>
      </c>
      <c r="H8" s="143">
        <f t="shared" si="0"/>
        <v>8.8928896617947919E-3</v>
      </c>
    </row>
    <row r="9" spans="2:8" x14ac:dyDescent="0.35">
      <c r="B9" s="132" t="s">
        <v>141</v>
      </c>
      <c r="C9" s="140">
        <f>'NETHERLANDS ADL'!J37</f>
        <v>991.11463552918678</v>
      </c>
      <c r="D9" s="140">
        <f>'NETHERLANDS ADL'!H37</f>
        <v>5.0484200000000001</v>
      </c>
      <c r="E9" s="133">
        <f>'NETHERLANDS ADL'!$M$37</f>
        <v>5.0936791961552381E-3</v>
      </c>
      <c r="H9" s="143">
        <f t="shared" si="0"/>
        <v>5.0936791961552381E-3</v>
      </c>
    </row>
    <row r="10" spans="2:8" x14ac:dyDescent="0.35">
      <c r="B10" s="132" t="s">
        <v>136</v>
      </c>
      <c r="C10" s="140">
        <f>'Germany ADL'!N34</f>
        <v>4072.19173608951</v>
      </c>
      <c r="D10" s="140">
        <f>'Germany ADL'!H34</f>
        <v>19.314790000000002</v>
      </c>
      <c r="E10" s="133">
        <f>'Germany ADL'!$M$34</f>
        <v>4.7430944444054653E-3</v>
      </c>
      <c r="H10" s="143">
        <f t="shared" si="0"/>
        <v>4.7430944444054653E-3</v>
      </c>
    </row>
    <row r="11" spans="2:8" x14ac:dyDescent="0.35">
      <c r="B11" s="132" t="s">
        <v>139</v>
      </c>
      <c r="C11" s="140">
        <f>'SPAIN ADL'!N36</f>
        <v>1397.5092720544803</v>
      </c>
      <c r="D11" s="140">
        <f>'SPAIN ADL'!H36</f>
        <v>4.6265200000000002</v>
      </c>
      <c r="E11" s="133">
        <f>'SPAIN ADL'!$M$36</f>
        <v>3.310546908356856E-3</v>
      </c>
      <c r="H11" s="143">
        <f t="shared" si="0"/>
        <v>3.310546908356856E-3</v>
      </c>
    </row>
    <row r="12" spans="2:8" x14ac:dyDescent="0.35">
      <c r="B12" s="132" t="s">
        <v>142</v>
      </c>
      <c r="C12" s="140">
        <f>'JAPAN ADL'!N37</f>
        <v>4231.1412018631736</v>
      </c>
      <c r="D12" s="140">
        <f>'JAPAN ADL'!H37</f>
        <v>8.8134699999999988</v>
      </c>
      <c r="E12" s="133">
        <f>'JAPAN ADL'!$M$37</f>
        <v>2.0830006798447207E-3</v>
      </c>
      <c r="H12" s="143">
        <f t="shared" si="0"/>
        <v>2.0830006798447207E-3</v>
      </c>
    </row>
    <row r="13" spans="2:8" ht="15" thickBot="1" x14ac:dyDescent="0.4">
      <c r="B13" s="134" t="s">
        <v>140</v>
      </c>
      <c r="C13" s="142">
        <f>'ITALY ADL'!D34</f>
        <v>2010.4315984653774</v>
      </c>
      <c r="D13" s="142">
        <f>'ITALY ADL'!H34</f>
        <v>4.1305599999999991</v>
      </c>
      <c r="E13" s="135">
        <f>'ITALY ADL'!$M$34</f>
        <v>2.0545638076684527E-3</v>
      </c>
      <c r="H13" s="143">
        <f t="shared" si="0"/>
        <v>2.0545638076684527E-3</v>
      </c>
    </row>
    <row r="18" spans="2:5" ht="15" thickBot="1" x14ac:dyDescent="0.4"/>
    <row r="19" spans="2:5" ht="15" thickBot="1" x14ac:dyDescent="0.4">
      <c r="B19" s="128" t="s">
        <v>129</v>
      </c>
      <c r="C19" s="129" t="s">
        <v>190</v>
      </c>
      <c r="D19" s="129" t="s">
        <v>191</v>
      </c>
      <c r="E19" s="129" t="s">
        <v>188</v>
      </c>
    </row>
    <row r="20" spans="2:5" x14ac:dyDescent="0.35">
      <c r="B20" s="130" t="s">
        <v>137</v>
      </c>
      <c r="C20" s="140">
        <v>522.03344621162489</v>
      </c>
      <c r="D20" s="140">
        <v>15.040700000000001</v>
      </c>
      <c r="E20" s="131">
        <v>2.881175547112879E-2</v>
      </c>
    </row>
    <row r="21" spans="2:5" x14ac:dyDescent="0.35">
      <c r="B21" s="132" t="s">
        <v>143</v>
      </c>
      <c r="C21" s="140">
        <v>2139.8400236738112</v>
      </c>
      <c r="D21" s="140">
        <v>28.00301</v>
      </c>
      <c r="E21" s="133">
        <v>1.3086496976499523E-2</v>
      </c>
    </row>
    <row r="22" spans="2:5" x14ac:dyDescent="0.35">
      <c r="B22" s="132" t="s">
        <v>144</v>
      </c>
      <c r="C22" s="140">
        <v>3070.6677323592053</v>
      </c>
      <c r="D22" s="140">
        <v>37.305199999999999</v>
      </c>
      <c r="E22" s="133">
        <v>1.2148888532247114E-2</v>
      </c>
    </row>
    <row r="23" spans="2:5" x14ac:dyDescent="0.35">
      <c r="B23" s="132" t="s">
        <v>138</v>
      </c>
      <c r="C23" s="140">
        <v>2782.9053256245243</v>
      </c>
      <c r="D23" s="140">
        <v>24.748069999999998</v>
      </c>
      <c r="E23" s="133">
        <v>8.8928896617947919E-3</v>
      </c>
    </row>
    <row r="24" spans="2:5" x14ac:dyDescent="0.35">
      <c r="B24" s="132" t="s">
        <v>141</v>
      </c>
      <c r="C24" s="140">
        <v>991.11463552918678</v>
      </c>
      <c r="D24" s="140">
        <v>5.0484200000000001</v>
      </c>
      <c r="E24" s="133">
        <v>5.0936791961552381E-3</v>
      </c>
    </row>
    <row r="25" spans="2:5" x14ac:dyDescent="0.35">
      <c r="B25" s="132" t="s">
        <v>136</v>
      </c>
      <c r="C25" s="140">
        <v>4072.19173608951</v>
      </c>
      <c r="D25" s="140">
        <v>19.314790000000002</v>
      </c>
      <c r="E25" s="133">
        <v>4.7430944444054653E-3</v>
      </c>
    </row>
    <row r="26" spans="2:5" x14ac:dyDescent="0.35">
      <c r="B26" s="132" t="s">
        <v>139</v>
      </c>
      <c r="C26" s="140">
        <v>1397.5092720544803</v>
      </c>
      <c r="D26" s="140">
        <v>4.6265200000000002</v>
      </c>
      <c r="E26" s="133">
        <v>3.310546908356856E-3</v>
      </c>
    </row>
    <row r="27" spans="2:5" x14ac:dyDescent="0.35">
      <c r="B27" s="132" t="s">
        <v>142</v>
      </c>
      <c r="C27" s="140">
        <v>4231.1412018631736</v>
      </c>
      <c r="D27" s="140">
        <v>8.8134699999999988</v>
      </c>
      <c r="E27" s="133">
        <v>2.0830006798447207E-3</v>
      </c>
    </row>
    <row r="28" spans="2:5" ht="15" thickBot="1" x14ac:dyDescent="0.4">
      <c r="B28" s="134" t="s">
        <v>140</v>
      </c>
      <c r="C28" s="142">
        <v>2010.4315984653774</v>
      </c>
      <c r="D28" s="142">
        <v>4.1305599999999991</v>
      </c>
      <c r="E28" s="135">
        <v>2.0545638076684527E-3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7DF7D-72D2-48A5-B1EF-FAB52F0BD974}">
  <dimension ref="A1:AM346"/>
  <sheetViews>
    <sheetView topLeftCell="W112" workbookViewId="0">
      <selection activeCell="AH126" sqref="AH126:AH128"/>
    </sheetView>
  </sheetViews>
  <sheetFormatPr defaultColWidth="8.90625" defaultRowHeight="14" x14ac:dyDescent="0.3"/>
  <cols>
    <col min="1" max="1" width="8.90625" style="4"/>
    <col min="2" max="2" width="9" style="4" bestFit="1" customWidth="1"/>
    <col min="3" max="3" width="11.36328125" style="4" customWidth="1"/>
    <col min="4" max="6" width="9" style="4" bestFit="1" customWidth="1"/>
    <col min="7" max="7" width="9" style="4" customWidth="1"/>
    <col min="8" max="8" width="9.1796875" style="4" bestFit="1" customWidth="1"/>
    <col min="9" max="9" width="11.36328125" style="4" customWidth="1"/>
    <col min="10" max="10" width="9" style="4" bestFit="1" customWidth="1"/>
    <col min="11" max="12" width="8.90625" style="4"/>
    <col min="13" max="13" width="12.36328125" style="4" bestFit="1" customWidth="1"/>
    <col min="14" max="14" width="8.90625" style="4"/>
    <col min="15" max="22" width="11.36328125" style="4" hidden="1" customWidth="1"/>
    <col min="23" max="23" width="8.90625" style="4"/>
    <col min="24" max="24" width="20.1796875" style="4" bestFit="1" customWidth="1"/>
    <col min="25" max="29" width="8.90625" style="4"/>
    <col min="30" max="30" width="9" style="4" bestFit="1" customWidth="1"/>
    <col min="31" max="16384" width="8.90625" style="4"/>
  </cols>
  <sheetData>
    <row r="1" spans="1:32" x14ac:dyDescent="0.3">
      <c r="D1" s="304" t="s">
        <v>63</v>
      </c>
      <c r="E1" s="304"/>
      <c r="F1" s="304"/>
      <c r="G1" s="104" t="s">
        <v>89</v>
      </c>
      <c r="J1" s="304" t="s">
        <v>66</v>
      </c>
      <c r="K1" s="304"/>
      <c r="L1" s="304"/>
      <c r="M1" s="104" t="s">
        <v>89</v>
      </c>
      <c r="N1" s="104" t="s">
        <v>89</v>
      </c>
    </row>
    <row r="2" spans="1:32" ht="56" x14ac:dyDescent="0.3">
      <c r="A2" s="1" t="s">
        <v>0</v>
      </c>
      <c r="B2" s="1" t="s">
        <v>1</v>
      </c>
      <c r="C2" s="2" t="s">
        <v>6</v>
      </c>
      <c r="D2" s="1" t="s">
        <v>7</v>
      </c>
      <c r="E2" s="1" t="s">
        <v>81</v>
      </c>
      <c r="F2" s="1" t="s">
        <v>9</v>
      </c>
      <c r="G2" s="1" t="s">
        <v>167</v>
      </c>
      <c r="H2" s="1" t="s">
        <v>10</v>
      </c>
      <c r="I2" s="2" t="s">
        <v>68</v>
      </c>
      <c r="J2" s="1" t="s">
        <v>7</v>
      </c>
      <c r="K2" s="1" t="s">
        <v>82</v>
      </c>
      <c r="L2" s="1" t="s">
        <v>9</v>
      </c>
      <c r="M2" s="1" t="s">
        <v>167</v>
      </c>
      <c r="N2" s="1" t="s">
        <v>7</v>
      </c>
      <c r="O2" s="2" t="s">
        <v>2</v>
      </c>
      <c r="P2" s="2" t="s">
        <v>3</v>
      </c>
      <c r="Q2" s="2" t="s">
        <v>4</v>
      </c>
      <c r="R2" s="2" t="s">
        <v>5</v>
      </c>
      <c r="S2" s="2" t="s">
        <v>69</v>
      </c>
      <c r="T2" s="2" t="s">
        <v>70</v>
      </c>
      <c r="U2" s="2" t="s">
        <v>71</v>
      </c>
      <c r="V2" s="2" t="s">
        <v>72</v>
      </c>
      <c r="Y2" s="1"/>
      <c r="Z2" s="1"/>
      <c r="AA2" s="1"/>
      <c r="AB2" s="1"/>
      <c r="AC2" s="1"/>
      <c r="AD2" s="1"/>
      <c r="AE2" s="1"/>
      <c r="AF2" s="1"/>
    </row>
    <row r="3" spans="1:32" x14ac:dyDescent="0.3">
      <c r="A3" s="21" t="s">
        <v>87</v>
      </c>
      <c r="N3" s="4">
        <v>414.7570569219958</v>
      </c>
    </row>
    <row r="4" spans="1:32" ht="14.5" x14ac:dyDescent="0.35">
      <c r="A4" s="21" t="s">
        <v>88</v>
      </c>
      <c r="B4" s="4">
        <v>8</v>
      </c>
      <c r="D4" s="4">
        <v>414.7570569219958</v>
      </c>
      <c r="E4" s="54">
        <v>185</v>
      </c>
      <c r="F4" s="4">
        <v>13.600580000000001</v>
      </c>
      <c r="G4" s="4">
        <f>H4/N4</f>
        <v>1.3008830934443995E-5</v>
      </c>
      <c r="H4" s="4">
        <v>6.9800000000000001E-3</v>
      </c>
      <c r="M4" s="4">
        <f>H4/N4</f>
        <v>1.3008830934443995E-5</v>
      </c>
      <c r="N4" s="4">
        <v>536.55859125040809</v>
      </c>
      <c r="X4" s="10" t="s">
        <v>62</v>
      </c>
      <c r="Y4"/>
      <c r="Z4"/>
    </row>
    <row r="5" spans="1:32" ht="15.5" x14ac:dyDescent="0.35">
      <c r="A5" s="21" t="s">
        <v>12</v>
      </c>
      <c r="B5" s="4">
        <v>4</v>
      </c>
      <c r="C5" s="4">
        <v>8</v>
      </c>
      <c r="D5" s="4">
        <v>536.55859125040809</v>
      </c>
      <c r="E5" s="54">
        <v>208</v>
      </c>
      <c r="F5" s="4">
        <v>14.6775</v>
      </c>
      <c r="G5" s="4">
        <f t="shared" ref="G5:G36" si="0">H5/N5</f>
        <v>1.7360684742123547E-5</v>
      </c>
      <c r="H5" s="4">
        <v>1.0019999999999999E-2</v>
      </c>
      <c r="I5" s="4">
        <v>6.9800000000000001E-3</v>
      </c>
      <c r="M5" s="4">
        <f t="shared" ref="M5:M36" si="1">H5/N5</f>
        <v>1.7360684742123547E-5</v>
      </c>
      <c r="N5" s="4">
        <v>577.1661745396317</v>
      </c>
      <c r="X5" s="244" t="s">
        <v>63</v>
      </c>
      <c r="Y5" s="241">
        <f>CORREL(B5:B36,C5:C36)</f>
        <v>0.66733699736340391</v>
      </c>
      <c r="Z5" s="126" t="str">
        <f>IF(Y5&gt;0.7,"Strong Correlation",IF(Y5&gt;0.3,"Moderate Correlation",IF(Y5&gt;0,"Weak Correlation")))</f>
        <v>Moderate Correlation</v>
      </c>
      <c r="AD5" s="7" t="s">
        <v>77</v>
      </c>
    </row>
    <row r="6" spans="1:32" ht="15.5" x14ac:dyDescent="0.35">
      <c r="A6" s="21" t="s">
        <v>13</v>
      </c>
      <c r="B6" s="4">
        <v>8</v>
      </c>
      <c r="C6" s="4">
        <v>4</v>
      </c>
      <c r="D6" s="4">
        <v>577.1661745396317</v>
      </c>
      <c r="E6" s="54">
        <v>371</v>
      </c>
      <c r="F6" s="4">
        <v>12.36055</v>
      </c>
      <c r="G6" s="4">
        <f t="shared" si="0"/>
        <v>3.8547127190221526E-5</v>
      </c>
      <c r="H6" s="4">
        <v>2.4320000000000001E-2</v>
      </c>
      <c r="I6" s="4">
        <v>1.0019999999999999E-2</v>
      </c>
      <c r="M6" s="4">
        <f t="shared" si="1"/>
        <v>3.8547127190221526E-5</v>
      </c>
      <c r="N6" s="4">
        <v>630.91601820250298</v>
      </c>
      <c r="O6" s="4">
        <v>8</v>
      </c>
      <c r="S6" s="4">
        <v>6.9800000000000001E-3</v>
      </c>
      <c r="X6" s="245" t="s">
        <v>64</v>
      </c>
      <c r="Y6" s="242">
        <f>CORREL(B6:B36,O6:O36)</f>
        <v>0.54717155819845864</v>
      </c>
      <c r="Z6" s="126" t="str">
        <f t="shared" ref="Z6:Z9" si="2">IF(Y6&gt;0.7,"Strong Correlation",IF(Y6&gt;0.3,"Moderate Correlation",IF(Y6&gt;0,"Weak Correlation")))</f>
        <v>Moderate Correlation</v>
      </c>
      <c r="AD6"/>
    </row>
    <row r="7" spans="1:32" ht="15.5" x14ac:dyDescent="0.35">
      <c r="A7" s="21" t="s">
        <v>14</v>
      </c>
      <c r="B7" s="4">
        <v>10</v>
      </c>
      <c r="C7" s="4">
        <v>8</v>
      </c>
      <c r="D7" s="4">
        <v>630.91601820250298</v>
      </c>
      <c r="E7" s="54">
        <v>463</v>
      </c>
      <c r="F7" s="4">
        <v>11.69519</v>
      </c>
      <c r="G7" s="4">
        <f t="shared" si="0"/>
        <v>8.0369373675377132E-6</v>
      </c>
      <c r="H7" s="4">
        <v>4.2199999999999998E-3</v>
      </c>
      <c r="I7" s="4">
        <v>2.4320000000000001E-2</v>
      </c>
      <c r="J7" s="4">
        <v>414.7570569219958</v>
      </c>
      <c r="K7" s="26">
        <v>4.6559900000000001</v>
      </c>
      <c r="L7" s="4">
        <v>13.600580000000001</v>
      </c>
      <c r="M7" s="4">
        <f t="shared" si="1"/>
        <v>8.0369373675377132E-6</v>
      </c>
      <c r="N7" s="4">
        <v>525.07563603085373</v>
      </c>
      <c r="O7" s="4">
        <v>4</v>
      </c>
      <c r="P7" s="4">
        <v>8</v>
      </c>
      <c r="S7" s="4">
        <v>1.0019999999999999E-2</v>
      </c>
      <c r="T7" s="4">
        <v>6.9800000000000001E-3</v>
      </c>
      <c r="X7" s="245" t="s">
        <v>65</v>
      </c>
      <c r="Y7" s="242">
        <f>CORREL(B7:B36,P7:P36)</f>
        <v>0.45515915278614122</v>
      </c>
      <c r="Z7" s="126" t="str">
        <f t="shared" si="2"/>
        <v>Moderate Correlation</v>
      </c>
      <c r="AA7"/>
      <c r="AD7" s="10" t="s">
        <v>75</v>
      </c>
    </row>
    <row r="8" spans="1:32" ht="15.5" x14ac:dyDescent="0.35">
      <c r="A8" s="21" t="s">
        <v>15</v>
      </c>
      <c r="B8" s="4">
        <v>8</v>
      </c>
      <c r="C8" s="4">
        <v>10</v>
      </c>
      <c r="D8" s="4">
        <v>525.07563603085373</v>
      </c>
      <c r="E8" s="54">
        <v>253</v>
      </c>
      <c r="F8" s="4">
        <v>10.210789999999999</v>
      </c>
      <c r="G8" s="4">
        <f t="shared" si="0"/>
        <v>8.2930830674060802E-7</v>
      </c>
      <c r="H8" s="4">
        <v>4.4000000000000002E-4</v>
      </c>
      <c r="I8" s="4">
        <v>4.2199999999999998E-3</v>
      </c>
      <c r="J8" s="4">
        <v>536.55859125040809</v>
      </c>
      <c r="K8" s="26">
        <v>18.94303</v>
      </c>
      <c r="L8" s="4">
        <v>14.6775</v>
      </c>
      <c r="M8" s="4">
        <f t="shared" si="1"/>
        <v>8.2930830674060802E-7</v>
      </c>
      <c r="N8" s="4">
        <v>530.56263445534705</v>
      </c>
      <c r="O8" s="4">
        <v>8</v>
      </c>
      <c r="P8" s="4">
        <v>4</v>
      </c>
      <c r="Q8" s="4">
        <v>8</v>
      </c>
      <c r="S8" s="4">
        <v>2.4320000000000001E-2</v>
      </c>
      <c r="T8" s="4">
        <v>1.0019999999999999E-2</v>
      </c>
      <c r="U8" s="4">
        <v>6.9800000000000001E-3</v>
      </c>
      <c r="X8" s="245" t="s">
        <v>66</v>
      </c>
      <c r="Y8" s="242">
        <f>CORREL(B8:B36,Q8:Q36)</f>
        <v>0.2921357415357797</v>
      </c>
      <c r="Z8" s="126" t="str">
        <f t="shared" si="2"/>
        <v>Weak Correlation</v>
      </c>
      <c r="AA8"/>
    </row>
    <row r="9" spans="1:32" ht="15.5" x14ac:dyDescent="0.35">
      <c r="A9" s="21" t="s">
        <v>16</v>
      </c>
      <c r="B9" s="4">
        <v>16</v>
      </c>
      <c r="C9" s="4">
        <v>8</v>
      </c>
      <c r="D9" s="4">
        <v>530.56263445534705</v>
      </c>
      <c r="E9" s="54">
        <v>235</v>
      </c>
      <c r="F9" s="4">
        <v>9.9977909999999994</v>
      </c>
      <c r="G9" s="4">
        <f t="shared" si="0"/>
        <v>5.1610046288657107E-5</v>
      </c>
      <c r="H9" s="4">
        <v>3.1719999999999998E-2</v>
      </c>
      <c r="I9" s="4">
        <v>4.4000000000000002E-4</v>
      </c>
      <c r="J9" s="4">
        <v>577.1661745396317</v>
      </c>
      <c r="K9" s="26">
        <v>20.900580000000001</v>
      </c>
      <c r="L9" s="4">
        <v>12.36055</v>
      </c>
      <c r="M9" s="4">
        <f t="shared" si="1"/>
        <v>5.1610046288657107E-5</v>
      </c>
      <c r="N9" s="4">
        <v>614.60902054977316</v>
      </c>
      <c r="O9" s="4">
        <v>10</v>
      </c>
      <c r="P9" s="4">
        <v>8</v>
      </c>
      <c r="Q9" s="4">
        <v>4</v>
      </c>
      <c r="R9" s="4">
        <v>8</v>
      </c>
      <c r="S9" s="4">
        <v>4.2199999999999998E-3</v>
      </c>
      <c r="T9" s="4">
        <v>2.4320000000000001E-2</v>
      </c>
      <c r="U9" s="4">
        <v>1.0019999999999999E-2</v>
      </c>
      <c r="V9" s="4">
        <v>6.9800000000000001E-3</v>
      </c>
      <c r="X9" s="245" t="s">
        <v>67</v>
      </c>
      <c r="Y9" s="242">
        <f>CORREL(B9:B36,R9:R36)</f>
        <v>0.13227574750317292</v>
      </c>
      <c r="Z9" s="126" t="str">
        <f t="shared" si="2"/>
        <v>Weak Correlation</v>
      </c>
      <c r="AA9"/>
      <c r="AD9" s="4" t="s">
        <v>38</v>
      </c>
    </row>
    <row r="10" spans="1:32" ht="16" thickBot="1" x14ac:dyDescent="0.4">
      <c r="A10" s="21" t="s">
        <v>17</v>
      </c>
      <c r="B10" s="4">
        <v>22</v>
      </c>
      <c r="C10" s="4">
        <v>16</v>
      </c>
      <c r="D10" s="4">
        <v>614.60902054977316</v>
      </c>
      <c r="E10" s="54">
        <v>284</v>
      </c>
      <c r="F10" s="4">
        <v>11.27094</v>
      </c>
      <c r="G10" s="4">
        <f t="shared" si="0"/>
        <v>2.7233581969039445E-5</v>
      </c>
      <c r="H10" s="4">
        <v>1.7500000000000002E-2</v>
      </c>
      <c r="I10" s="4">
        <v>3.1719999999999998E-2</v>
      </c>
      <c r="J10" s="4">
        <v>630.91601820250298</v>
      </c>
      <c r="K10" s="26">
        <v>14.59023</v>
      </c>
      <c r="L10" s="4">
        <v>11.69519</v>
      </c>
      <c r="M10" s="4">
        <f t="shared" si="1"/>
        <v>2.7233581969039445E-5</v>
      </c>
      <c r="N10" s="4">
        <v>642.58899251280695</v>
      </c>
      <c r="O10" s="4">
        <v>8</v>
      </c>
      <c r="P10" s="4">
        <v>10</v>
      </c>
      <c r="Q10" s="4">
        <v>8</v>
      </c>
      <c r="R10" s="4">
        <v>4</v>
      </c>
      <c r="S10" s="4">
        <v>4.4000000000000002E-4</v>
      </c>
      <c r="T10" s="4">
        <v>4.2199999999999998E-3</v>
      </c>
      <c r="U10" s="4">
        <v>2.4320000000000001E-2</v>
      </c>
      <c r="V10" s="4">
        <v>1.0019999999999999E-2</v>
      </c>
      <c r="X10" s="126"/>
      <c r="Y10" s="126"/>
      <c r="Z10" s="126"/>
      <c r="AA10"/>
    </row>
    <row r="11" spans="1:32" ht="15.5" x14ac:dyDescent="0.35">
      <c r="A11" s="21" t="s">
        <v>18</v>
      </c>
      <c r="B11" s="4">
        <v>28</v>
      </c>
      <c r="C11" s="4">
        <v>22</v>
      </c>
      <c r="D11" s="4">
        <v>642.58899251280695</v>
      </c>
      <c r="E11" s="54">
        <v>280</v>
      </c>
      <c r="F11" s="4">
        <v>8.7364619999999995</v>
      </c>
      <c r="G11" s="4">
        <f t="shared" si="0"/>
        <v>1.0246115685927114E-4</v>
      </c>
      <c r="H11" s="4">
        <v>6.046E-2</v>
      </c>
      <c r="I11" s="4">
        <v>1.7500000000000002E-2</v>
      </c>
      <c r="J11" s="4">
        <v>525.07563603085373</v>
      </c>
      <c r="K11" s="26">
        <v>6.60121</v>
      </c>
      <c r="L11" s="4">
        <v>10.210789999999999</v>
      </c>
      <c r="M11" s="4">
        <f t="shared" si="1"/>
        <v>1.0246115685927114E-4</v>
      </c>
      <c r="N11" s="4">
        <v>590.07727272727266</v>
      </c>
      <c r="O11" s="4">
        <v>16</v>
      </c>
      <c r="P11" s="4">
        <v>8</v>
      </c>
      <c r="Q11" s="4">
        <v>10</v>
      </c>
      <c r="R11" s="4">
        <v>8</v>
      </c>
      <c r="S11" s="4">
        <v>3.1719999999999998E-2</v>
      </c>
      <c r="T11" s="4">
        <v>4.4000000000000002E-4</v>
      </c>
      <c r="U11" s="4">
        <v>4.2199999999999998E-3</v>
      </c>
      <c r="V11" s="4">
        <v>2.4320000000000001E-2</v>
      </c>
      <c r="X11" s="126"/>
      <c r="Y11" s="126"/>
      <c r="Z11" s="126"/>
      <c r="AA11"/>
      <c r="AD11" s="39" t="s">
        <v>39</v>
      </c>
      <c r="AE11" s="39"/>
    </row>
    <row r="12" spans="1:32" ht="15.5" x14ac:dyDescent="0.35">
      <c r="A12" s="21" t="s">
        <v>19</v>
      </c>
      <c r="B12" s="4">
        <v>32</v>
      </c>
      <c r="C12" s="4">
        <v>28</v>
      </c>
      <c r="D12" s="4">
        <v>590.07727272727266</v>
      </c>
      <c r="E12" s="54">
        <v>455</v>
      </c>
      <c r="F12" s="4">
        <v>6.401535</v>
      </c>
      <c r="G12" s="4">
        <f t="shared" si="0"/>
        <v>3.1058687429517999E-4</v>
      </c>
      <c r="H12" s="4">
        <v>0.19231999999999999</v>
      </c>
      <c r="I12" s="4">
        <v>6.046E-2</v>
      </c>
      <c r="J12" s="4">
        <v>530.56263445534705</v>
      </c>
      <c r="K12" s="26">
        <v>16.078119999999998</v>
      </c>
      <c r="L12" s="4">
        <v>9.9977909999999994</v>
      </c>
      <c r="M12" s="4">
        <f t="shared" si="1"/>
        <v>3.1058687429517999E-4</v>
      </c>
      <c r="N12" s="4">
        <v>619.21483461409946</v>
      </c>
      <c r="O12" s="4">
        <v>22</v>
      </c>
      <c r="P12" s="4">
        <v>16</v>
      </c>
      <c r="Q12" s="4">
        <v>8</v>
      </c>
      <c r="R12" s="4">
        <v>10</v>
      </c>
      <c r="S12" s="4">
        <v>1.7500000000000002E-2</v>
      </c>
      <c r="T12" s="4">
        <v>3.1719999999999998E-2</v>
      </c>
      <c r="U12" s="4">
        <v>4.4000000000000002E-4</v>
      </c>
      <c r="V12" s="4">
        <v>4.2199999999999998E-3</v>
      </c>
      <c r="X12" s="126"/>
      <c r="Y12" s="126"/>
      <c r="Z12" s="126"/>
      <c r="AA12"/>
      <c r="AD12" s="4" t="s">
        <v>40</v>
      </c>
      <c r="AE12" s="4">
        <v>0.7090107737820639</v>
      </c>
    </row>
    <row r="13" spans="1:32" ht="15.5" x14ac:dyDescent="0.35">
      <c r="A13" s="21" t="s">
        <v>20</v>
      </c>
      <c r="B13" s="4">
        <v>66</v>
      </c>
      <c r="C13" s="4">
        <v>32</v>
      </c>
      <c r="D13" s="4">
        <v>619.21483461409946</v>
      </c>
      <c r="E13" s="54">
        <v>834</v>
      </c>
      <c r="F13" s="4">
        <v>4.8329259999999996</v>
      </c>
      <c r="G13" s="4">
        <f t="shared" si="0"/>
        <v>7.2350691871134252E-4</v>
      </c>
      <c r="H13" s="4">
        <v>0.45936000000000005</v>
      </c>
      <c r="I13" s="4">
        <v>0.19231999999999999</v>
      </c>
      <c r="J13" s="4">
        <v>614.60902054977316</v>
      </c>
      <c r="K13" s="26">
        <v>9.1992899999999995</v>
      </c>
      <c r="L13" s="4">
        <v>11.27094</v>
      </c>
      <c r="M13" s="4">
        <f t="shared" si="1"/>
        <v>7.2350691871134252E-4</v>
      </c>
      <c r="N13" s="4">
        <v>634.90754285830246</v>
      </c>
      <c r="O13" s="4">
        <v>28</v>
      </c>
      <c r="P13" s="4">
        <v>22</v>
      </c>
      <c r="Q13" s="4">
        <v>16</v>
      </c>
      <c r="R13" s="4">
        <v>8</v>
      </c>
      <c r="S13" s="4">
        <v>6.046E-2</v>
      </c>
      <c r="T13" s="4">
        <v>1.7500000000000002E-2</v>
      </c>
      <c r="U13" s="4">
        <v>3.1719999999999998E-2</v>
      </c>
      <c r="V13" s="4">
        <v>4.4000000000000002E-4</v>
      </c>
      <c r="X13" s="243" t="s">
        <v>73</v>
      </c>
      <c r="Y13" s="126"/>
      <c r="Z13" s="126"/>
      <c r="AA13"/>
      <c r="AD13" s="4" t="s">
        <v>41</v>
      </c>
      <c r="AE13" s="34">
        <v>0.50269627733904099</v>
      </c>
    </row>
    <row r="14" spans="1:32" ht="15.5" x14ac:dyDescent="0.35">
      <c r="A14" s="21" t="s">
        <v>21</v>
      </c>
      <c r="B14" s="4">
        <v>190</v>
      </c>
      <c r="C14" s="4">
        <v>66</v>
      </c>
      <c r="D14" s="4">
        <v>634.90754285830246</v>
      </c>
      <c r="E14" s="54">
        <v>880</v>
      </c>
      <c r="F14" s="4">
        <v>4.7273120000000004</v>
      </c>
      <c r="G14" s="4">
        <f t="shared" si="0"/>
        <v>1.6369319072706537E-3</v>
      </c>
      <c r="H14" s="4">
        <v>0.97948000000000002</v>
      </c>
      <c r="I14" s="4">
        <v>0.45936000000000005</v>
      </c>
      <c r="J14" s="4">
        <v>642.58899251280695</v>
      </c>
      <c r="K14" s="26">
        <v>12.837490000000001</v>
      </c>
      <c r="L14" s="4">
        <v>8.7364619999999995</v>
      </c>
      <c r="M14" s="4">
        <f t="shared" si="1"/>
        <v>1.6369319072706537E-3</v>
      </c>
      <c r="N14" s="4">
        <v>598.3633134949032</v>
      </c>
      <c r="O14" s="4">
        <v>32</v>
      </c>
      <c r="P14" s="4">
        <v>28</v>
      </c>
      <c r="Q14" s="4">
        <v>22</v>
      </c>
      <c r="R14" s="4">
        <v>16</v>
      </c>
      <c r="S14" s="4">
        <v>0.19231999999999999</v>
      </c>
      <c r="T14" s="4">
        <v>6.046E-2</v>
      </c>
      <c r="U14" s="4">
        <v>1.7500000000000002E-2</v>
      </c>
      <c r="V14" s="4">
        <v>3.1719999999999998E-2</v>
      </c>
      <c r="X14" s="244" t="s">
        <v>63</v>
      </c>
      <c r="Y14" s="241">
        <f>CORREL(H5:H36,I5:I36)</f>
        <v>0.55835023122717398</v>
      </c>
      <c r="Z14" s="126" t="str">
        <f>IF(Y14&gt;0.7,"Strong Correlation",IF(Y14&gt;0.3,"Moderate Correlation",IF(Y14&gt;0,"Weak Correlation")))</f>
        <v>Moderate Correlation</v>
      </c>
      <c r="AA14"/>
      <c r="AD14" s="4" t="s">
        <v>42</v>
      </c>
      <c r="AE14" s="4">
        <v>0.45125106464997627</v>
      </c>
    </row>
    <row r="15" spans="1:32" ht="15.5" x14ac:dyDescent="0.35">
      <c r="A15" s="21" t="s">
        <v>22</v>
      </c>
      <c r="B15" s="4">
        <v>228</v>
      </c>
      <c r="C15" s="4">
        <v>190</v>
      </c>
      <c r="D15" s="4">
        <v>598.3633134949032</v>
      </c>
      <c r="E15" s="54">
        <v>1138</v>
      </c>
      <c r="F15" s="4">
        <v>5.5258659999999997</v>
      </c>
      <c r="G15" s="4">
        <f t="shared" si="0"/>
        <v>8.9508302195440528E-4</v>
      </c>
      <c r="H15" s="4">
        <v>0.56196000000000002</v>
      </c>
      <c r="I15" s="4">
        <v>0.97948000000000002</v>
      </c>
      <c r="J15" s="4">
        <v>590.07727272727266</v>
      </c>
      <c r="K15" s="26">
        <v>25.28079</v>
      </c>
      <c r="L15" s="4">
        <v>6.401535</v>
      </c>
      <c r="M15" s="4">
        <f t="shared" si="1"/>
        <v>8.9508302195440528E-4</v>
      </c>
      <c r="N15" s="4">
        <v>627.83002941220548</v>
      </c>
      <c r="O15" s="4">
        <v>66</v>
      </c>
      <c r="P15" s="4">
        <v>32</v>
      </c>
      <c r="Q15" s="4">
        <v>28</v>
      </c>
      <c r="R15" s="4">
        <v>22</v>
      </c>
      <c r="S15" s="4">
        <v>0.45936000000000005</v>
      </c>
      <c r="T15" s="4">
        <v>0.19231999999999999</v>
      </c>
      <c r="U15" s="4">
        <v>6.046E-2</v>
      </c>
      <c r="V15" s="4">
        <v>1.7500000000000002E-2</v>
      </c>
      <c r="X15" s="245" t="s">
        <v>64</v>
      </c>
      <c r="Y15" s="242">
        <f>CORREL(H6:H36,S6:S36)</f>
        <v>0.42700895664343136</v>
      </c>
      <c r="Z15" s="126" t="str">
        <f t="shared" ref="Z15:Z18" si="3">IF(Y15&gt;0.7,"Strong Correlation",IF(Y15&gt;0.3,"Moderate Correlation",IF(Y15&gt;0,"Weak Correlation")))</f>
        <v>Moderate Correlation</v>
      </c>
      <c r="AA15"/>
      <c r="AD15" s="4" t="s">
        <v>43</v>
      </c>
      <c r="AE15" s="4">
        <v>76.047125239026627</v>
      </c>
    </row>
    <row r="16" spans="1:32" ht="16" thickBot="1" x14ac:dyDescent="0.4">
      <c r="A16" s="21" t="s">
        <v>23</v>
      </c>
      <c r="B16" s="4">
        <v>122</v>
      </c>
      <c r="C16" s="4">
        <v>228</v>
      </c>
      <c r="D16" s="4">
        <v>627.83002941220548</v>
      </c>
      <c r="E16" s="54">
        <v>921</v>
      </c>
      <c r="F16" s="4">
        <v>5.1152839999999999</v>
      </c>
      <c r="G16" s="4">
        <f t="shared" si="0"/>
        <v>1.944687146598331E-3</v>
      </c>
      <c r="H16" s="4">
        <v>1.3783099999999999</v>
      </c>
      <c r="I16" s="4">
        <v>0.56196000000000002</v>
      </c>
      <c r="J16" s="4">
        <v>619.21483461409946</v>
      </c>
      <c r="K16" s="26">
        <v>39.367570000000001</v>
      </c>
      <c r="L16" s="4">
        <v>4.8329259999999996</v>
      </c>
      <c r="M16" s="4">
        <f t="shared" si="1"/>
        <v>1.944687146598331E-3</v>
      </c>
      <c r="N16" s="4">
        <v>708.75667708862863</v>
      </c>
      <c r="O16" s="4">
        <v>190</v>
      </c>
      <c r="P16" s="4">
        <v>66</v>
      </c>
      <c r="Q16" s="4">
        <v>32</v>
      </c>
      <c r="R16" s="4">
        <v>28</v>
      </c>
      <c r="S16" s="4">
        <v>0.97948000000000002</v>
      </c>
      <c r="T16" s="4">
        <v>0.45936000000000005</v>
      </c>
      <c r="U16" s="4">
        <v>0.19231999999999999</v>
      </c>
      <c r="V16" s="4">
        <v>6.046E-2</v>
      </c>
      <c r="X16" s="245" t="s">
        <v>65</v>
      </c>
      <c r="Y16" s="242">
        <f>CORREL(H7:H36,T7:T36)</f>
        <v>0.48465559389992247</v>
      </c>
      <c r="Z16" s="126" t="str">
        <f t="shared" si="3"/>
        <v>Moderate Correlation</v>
      </c>
      <c r="AA16"/>
      <c r="AD16" s="14" t="s">
        <v>44</v>
      </c>
      <c r="AE16" s="14">
        <v>33</v>
      </c>
    </row>
    <row r="17" spans="1:36" ht="15.5" x14ac:dyDescent="0.35">
      <c r="A17" s="21" t="s">
        <v>24</v>
      </c>
      <c r="B17" s="4">
        <v>224</v>
      </c>
      <c r="C17" s="4">
        <v>122</v>
      </c>
      <c r="D17" s="4">
        <v>708.75667708862863</v>
      </c>
      <c r="E17" s="54">
        <v>800</v>
      </c>
      <c r="F17" s="4">
        <v>4.9576409999999997</v>
      </c>
      <c r="G17" s="4">
        <f t="shared" si="0"/>
        <v>1.4401346642102461E-3</v>
      </c>
      <c r="H17" s="4">
        <v>1.30691</v>
      </c>
      <c r="I17" s="4">
        <v>1.3783099999999999</v>
      </c>
      <c r="J17" s="4">
        <v>634.90754285830246</v>
      </c>
      <c r="K17" s="26">
        <v>83.121859999999998</v>
      </c>
      <c r="L17" s="4">
        <v>4.7273120000000004</v>
      </c>
      <c r="M17" s="4">
        <f t="shared" si="1"/>
        <v>1.4401346642102461E-3</v>
      </c>
      <c r="N17" s="4">
        <v>907.49152317411574</v>
      </c>
      <c r="O17" s="4">
        <v>228</v>
      </c>
      <c r="P17" s="4">
        <v>190</v>
      </c>
      <c r="Q17" s="4">
        <v>66</v>
      </c>
      <c r="R17" s="4">
        <v>32</v>
      </c>
      <c r="S17" s="4">
        <v>0.56196000000000002</v>
      </c>
      <c r="T17" s="4">
        <v>0.97948000000000002</v>
      </c>
      <c r="U17" s="4">
        <v>0.45936000000000005</v>
      </c>
      <c r="V17" s="4">
        <v>0.19231999999999999</v>
      </c>
      <c r="X17" s="245" t="s">
        <v>66</v>
      </c>
      <c r="Y17" s="242">
        <f>CORREL(H8:H36,U8:U36)</f>
        <v>0.38362704770145367</v>
      </c>
      <c r="Z17" s="126" t="str">
        <f t="shared" si="3"/>
        <v>Moderate Correlation</v>
      </c>
      <c r="AA17"/>
    </row>
    <row r="18" spans="1:36" ht="16" thickBot="1" x14ac:dyDescent="0.4">
      <c r="A18" s="21" t="s">
        <v>25</v>
      </c>
      <c r="B18" s="4">
        <v>242</v>
      </c>
      <c r="C18" s="4">
        <v>224</v>
      </c>
      <c r="D18" s="4">
        <v>907.49152317411574</v>
      </c>
      <c r="E18" s="54">
        <v>995</v>
      </c>
      <c r="F18" s="4">
        <v>4.1230440000000002</v>
      </c>
      <c r="G18" s="4">
        <f t="shared" si="0"/>
        <v>7.6026910365718597E-4</v>
      </c>
      <c r="H18" s="4">
        <v>0.81276999999999999</v>
      </c>
      <c r="I18" s="4">
        <v>1.30691</v>
      </c>
      <c r="J18" s="4">
        <v>598.3633134949032</v>
      </c>
      <c r="K18" s="26">
        <v>114.90501999999999</v>
      </c>
      <c r="L18" s="4">
        <v>5.5258659999999997</v>
      </c>
      <c r="M18" s="4">
        <f t="shared" si="1"/>
        <v>7.6026910365718597E-4</v>
      </c>
      <c r="N18" s="4">
        <v>1069.055675273748</v>
      </c>
      <c r="O18" s="4">
        <v>122</v>
      </c>
      <c r="P18" s="4">
        <v>228</v>
      </c>
      <c r="Q18" s="4">
        <v>190</v>
      </c>
      <c r="R18" s="4">
        <v>66</v>
      </c>
      <c r="S18" s="4">
        <v>1.3783099999999999</v>
      </c>
      <c r="T18" s="4">
        <v>0.56196000000000002</v>
      </c>
      <c r="U18" s="4">
        <v>0.97948000000000002</v>
      </c>
      <c r="V18" s="4">
        <v>0.45936000000000005</v>
      </c>
      <c r="X18" s="245" t="s">
        <v>67</v>
      </c>
      <c r="Y18" s="242">
        <f>CORREL(H9:H36,V9:V36)</f>
        <v>0.20209021372191557</v>
      </c>
      <c r="Z18" s="126" t="str">
        <f t="shared" si="3"/>
        <v>Weak Correlation</v>
      </c>
      <c r="AA18"/>
      <c r="AD18" s="4" t="s">
        <v>45</v>
      </c>
    </row>
    <row r="19" spans="1:36" ht="14.5" x14ac:dyDescent="0.35">
      <c r="A19" s="21" t="s">
        <v>26</v>
      </c>
      <c r="B19" s="4">
        <v>192</v>
      </c>
      <c r="C19" s="4">
        <v>242</v>
      </c>
      <c r="D19" s="4">
        <v>1069.055675273748</v>
      </c>
      <c r="E19" s="54">
        <v>708</v>
      </c>
      <c r="F19" s="4">
        <v>4.1041429999999997</v>
      </c>
      <c r="G19" s="4">
        <f t="shared" si="0"/>
        <v>3.2813973124532278E-4</v>
      </c>
      <c r="H19" s="4">
        <v>0.37857999999999997</v>
      </c>
      <c r="I19" s="4">
        <v>0.81276999999999999</v>
      </c>
      <c r="J19" s="4">
        <v>627.83002941220548</v>
      </c>
      <c r="K19" s="26">
        <v>40.558149999999998</v>
      </c>
      <c r="L19" s="4">
        <v>5.1152839999999999</v>
      </c>
      <c r="M19" s="4">
        <f t="shared" si="1"/>
        <v>3.2813973124532278E-4</v>
      </c>
      <c r="N19" s="4">
        <v>1153.7158227175094</v>
      </c>
      <c r="O19" s="4">
        <v>224</v>
      </c>
      <c r="P19" s="4">
        <v>122</v>
      </c>
      <c r="Q19" s="4">
        <v>228</v>
      </c>
      <c r="R19" s="4">
        <v>190</v>
      </c>
      <c r="S19" s="4">
        <v>1.30691</v>
      </c>
      <c r="T19" s="4">
        <v>1.3783099999999999</v>
      </c>
      <c r="U19" s="4">
        <v>0.56196000000000002</v>
      </c>
      <c r="V19" s="4">
        <v>0.97948000000000002</v>
      </c>
      <c r="X19"/>
      <c r="Y19"/>
      <c r="Z19"/>
      <c r="AA19"/>
      <c r="AD19" s="40"/>
      <c r="AE19" s="40" t="s">
        <v>50</v>
      </c>
      <c r="AF19" s="40" t="s">
        <v>51</v>
      </c>
      <c r="AG19" s="40" t="s">
        <v>52</v>
      </c>
      <c r="AH19" s="40" t="s">
        <v>53</v>
      </c>
      <c r="AI19" s="40" t="s">
        <v>54</v>
      </c>
    </row>
    <row r="20" spans="1:36" ht="14.5" x14ac:dyDescent="0.35">
      <c r="A20" s="21" t="s">
        <v>27</v>
      </c>
      <c r="B20" s="4">
        <v>190</v>
      </c>
      <c r="C20" s="4">
        <v>192</v>
      </c>
      <c r="D20" s="4">
        <v>1153.7158227175094</v>
      </c>
      <c r="E20" s="54">
        <v>715</v>
      </c>
      <c r="F20" s="4">
        <v>3.3863490000000001</v>
      </c>
      <c r="G20" s="4">
        <f t="shared" si="0"/>
        <v>7.1638426869663984E-4</v>
      </c>
      <c r="H20" s="4">
        <v>0.9029299999999999</v>
      </c>
      <c r="I20" s="4">
        <v>0.37857999999999997</v>
      </c>
      <c r="J20" s="4">
        <v>708.75667708862863</v>
      </c>
      <c r="K20" s="26">
        <v>29.228680000000001</v>
      </c>
      <c r="L20" s="4">
        <v>4.9576409999999997</v>
      </c>
      <c r="M20" s="4">
        <f t="shared" si="1"/>
        <v>7.1638426869663984E-4</v>
      </c>
      <c r="N20" s="4">
        <v>1260.398977831763</v>
      </c>
      <c r="O20" s="4">
        <v>242</v>
      </c>
      <c r="P20" s="4">
        <v>224</v>
      </c>
      <c r="Q20" s="4">
        <v>122</v>
      </c>
      <c r="R20" s="4">
        <v>228</v>
      </c>
      <c r="S20" s="4">
        <v>0.81276999999999999</v>
      </c>
      <c r="T20" s="4">
        <v>1.30691</v>
      </c>
      <c r="U20" s="4">
        <v>1.3783099999999999</v>
      </c>
      <c r="V20" s="4">
        <v>0.56196000000000002</v>
      </c>
      <c r="X20"/>
      <c r="Y20"/>
      <c r="Z20"/>
      <c r="AA20"/>
      <c r="AD20" s="4" t="s">
        <v>46</v>
      </c>
      <c r="AE20" s="4">
        <v>3</v>
      </c>
      <c r="AF20" s="4">
        <v>169530.38936169597</v>
      </c>
      <c r="AG20" s="4">
        <v>56510.129787231992</v>
      </c>
      <c r="AH20" s="4">
        <v>9.7714879784313684</v>
      </c>
      <c r="AI20" s="34">
        <v>1.2854550929617653E-4</v>
      </c>
    </row>
    <row r="21" spans="1:36" ht="14.5" x14ac:dyDescent="0.35">
      <c r="A21" s="21" t="s">
        <v>28</v>
      </c>
      <c r="B21" s="4">
        <v>214</v>
      </c>
      <c r="C21" s="4">
        <v>190</v>
      </c>
      <c r="D21" s="4">
        <v>1260.398977831763</v>
      </c>
      <c r="E21" s="54">
        <v>1101</v>
      </c>
      <c r="F21" s="4">
        <v>3.7843100000000001</v>
      </c>
      <c r="G21" s="4">
        <f t="shared" si="0"/>
        <v>5.9808579175462003E-4</v>
      </c>
      <c r="H21" s="4">
        <v>0.88158000000000003</v>
      </c>
      <c r="I21" s="4">
        <v>0.9029299999999999</v>
      </c>
      <c r="J21" s="4">
        <v>907.49152317411574</v>
      </c>
      <c r="K21" s="26">
        <v>50.82976</v>
      </c>
      <c r="L21" s="4">
        <v>4.1230440000000002</v>
      </c>
      <c r="M21" s="4">
        <f t="shared" si="1"/>
        <v>5.9808579175462003E-4</v>
      </c>
      <c r="N21" s="4">
        <v>1474.0025798200047</v>
      </c>
      <c r="O21" s="4">
        <v>192</v>
      </c>
      <c r="P21" s="4">
        <v>242</v>
      </c>
      <c r="Q21" s="4">
        <v>224</v>
      </c>
      <c r="R21" s="4">
        <v>122</v>
      </c>
      <c r="S21" s="4">
        <v>0.37857999999999997</v>
      </c>
      <c r="T21" s="4">
        <v>0.81276999999999999</v>
      </c>
      <c r="U21" s="4">
        <v>1.30691</v>
      </c>
      <c r="V21" s="4">
        <v>1.3783099999999999</v>
      </c>
      <c r="X21"/>
      <c r="Y21"/>
      <c r="Z21"/>
      <c r="AA21"/>
      <c r="AD21" s="4" t="s">
        <v>47</v>
      </c>
      <c r="AE21" s="4">
        <v>29</v>
      </c>
      <c r="AF21" s="4">
        <v>167711.7924564858</v>
      </c>
      <c r="AG21" s="4">
        <v>5783.1652571202003</v>
      </c>
    </row>
    <row r="22" spans="1:36" ht="15" thickBot="1" x14ac:dyDescent="0.4">
      <c r="A22" s="21" t="s">
        <v>29</v>
      </c>
      <c r="B22" s="4">
        <v>196</v>
      </c>
      <c r="C22" s="4">
        <v>214</v>
      </c>
      <c r="D22" s="4">
        <v>1474.0025798200047</v>
      </c>
      <c r="E22" s="54">
        <v>1285</v>
      </c>
      <c r="F22" s="4">
        <v>4.3066269999999998</v>
      </c>
      <c r="G22" s="4">
        <f t="shared" si="0"/>
        <v>2.2892846213917536E-4</v>
      </c>
      <c r="H22" s="4">
        <v>0.37358000000000002</v>
      </c>
      <c r="I22" s="4">
        <v>0.88158000000000003</v>
      </c>
      <c r="J22" s="4">
        <v>1069.055675273748</v>
      </c>
      <c r="K22" s="26">
        <v>60.747399999999999</v>
      </c>
      <c r="L22" s="4">
        <v>4.1041429999999997</v>
      </c>
      <c r="M22" s="4">
        <f t="shared" si="1"/>
        <v>2.2892846213917536E-4</v>
      </c>
      <c r="N22" s="4">
        <v>1631.8634935523432</v>
      </c>
      <c r="O22" s="4">
        <v>190</v>
      </c>
      <c r="P22" s="4">
        <v>192</v>
      </c>
      <c r="Q22" s="4">
        <v>242</v>
      </c>
      <c r="R22" s="4">
        <v>224</v>
      </c>
      <c r="S22" s="4">
        <v>0.9029299999999999</v>
      </c>
      <c r="T22" s="4">
        <v>0.37857999999999997</v>
      </c>
      <c r="U22" s="4">
        <v>0.81276999999999999</v>
      </c>
      <c r="V22" s="4">
        <v>1.30691</v>
      </c>
      <c r="X22"/>
      <c r="Y22"/>
      <c r="Z22"/>
      <c r="AA22"/>
      <c r="AD22" s="14" t="s">
        <v>48</v>
      </c>
      <c r="AE22" s="14">
        <v>32</v>
      </c>
      <c r="AF22" s="14">
        <v>337242.18181818177</v>
      </c>
      <c r="AG22" s="14"/>
      <c r="AH22" s="14"/>
      <c r="AI22" s="14"/>
    </row>
    <row r="23" spans="1:36" ht="15" thickBot="1" x14ac:dyDescent="0.4">
      <c r="A23" s="21" t="s">
        <v>30</v>
      </c>
      <c r="B23" s="4">
        <v>82</v>
      </c>
      <c r="C23" s="4">
        <v>196</v>
      </c>
      <c r="D23" s="4">
        <v>1631.8634935523432</v>
      </c>
      <c r="E23" s="54">
        <v>1519</v>
      </c>
      <c r="F23" s="4">
        <v>4.3637319999999997</v>
      </c>
      <c r="G23" s="4">
        <f t="shared" si="0"/>
        <v>7.0366681373722879E-4</v>
      </c>
      <c r="H23" s="4">
        <v>1.0495000000000001</v>
      </c>
      <c r="I23" s="4">
        <v>0.37358000000000002</v>
      </c>
      <c r="J23" s="4">
        <v>1153.7158227175094</v>
      </c>
      <c r="K23" s="26">
        <v>143.76322999999999</v>
      </c>
      <c r="L23" s="4">
        <v>3.3863490000000001</v>
      </c>
      <c r="M23" s="4">
        <f t="shared" si="1"/>
        <v>7.0366681373722879E-4</v>
      </c>
      <c r="N23" s="4">
        <v>1491.4729237066397</v>
      </c>
      <c r="O23" s="4">
        <v>214</v>
      </c>
      <c r="P23" s="4">
        <v>190</v>
      </c>
      <c r="Q23" s="4">
        <v>192</v>
      </c>
      <c r="R23" s="4">
        <v>242</v>
      </c>
      <c r="S23" s="4">
        <v>0.88158000000000003</v>
      </c>
      <c r="T23" s="4">
        <v>0.9029299999999999</v>
      </c>
      <c r="U23" s="4">
        <v>0.37857999999999997</v>
      </c>
      <c r="V23" s="4">
        <v>0.81276999999999999</v>
      </c>
      <c r="X23"/>
      <c r="Y23"/>
      <c r="Z23"/>
      <c r="AA23"/>
    </row>
    <row r="24" spans="1:36" ht="14.5" x14ac:dyDescent="0.35">
      <c r="A24" s="21" t="s">
        <v>31</v>
      </c>
      <c r="B24" s="4">
        <v>190</v>
      </c>
      <c r="C24" s="4">
        <v>82</v>
      </c>
      <c r="D24" s="4">
        <v>1491.4729237066397</v>
      </c>
      <c r="E24" s="54">
        <v>964</v>
      </c>
      <c r="F24" s="4">
        <v>3.9742980000000001</v>
      </c>
      <c r="G24" s="4">
        <f t="shared" si="0"/>
        <v>1.012391321714701E-3</v>
      </c>
      <c r="H24" s="4">
        <v>1.43973</v>
      </c>
      <c r="I24" s="4">
        <v>1.0495000000000001</v>
      </c>
      <c r="J24" s="4">
        <v>1260.398977831763</v>
      </c>
      <c r="K24" s="26">
        <v>251.66979000000001</v>
      </c>
      <c r="L24" s="4">
        <v>3.7843100000000001</v>
      </c>
      <c r="M24" s="4">
        <f t="shared" si="1"/>
        <v>1.012391321714701E-3</v>
      </c>
      <c r="N24" s="4">
        <v>1422.1081997833699</v>
      </c>
      <c r="O24" s="4">
        <v>196</v>
      </c>
      <c r="P24" s="4">
        <v>214</v>
      </c>
      <c r="Q24" s="4">
        <v>190</v>
      </c>
      <c r="R24" s="4">
        <v>192</v>
      </c>
      <c r="S24" s="4">
        <v>0.37358000000000002</v>
      </c>
      <c r="T24" s="4">
        <v>0.88158000000000003</v>
      </c>
      <c r="U24" s="4">
        <v>0.9029299999999999</v>
      </c>
      <c r="V24" s="4">
        <v>0.37857999999999997</v>
      </c>
      <c r="X24"/>
      <c r="Y24"/>
      <c r="Z24"/>
      <c r="AA24"/>
      <c r="AD24" s="40"/>
      <c r="AE24" s="40" t="s">
        <v>55</v>
      </c>
      <c r="AF24" s="40" t="s">
        <v>43</v>
      </c>
      <c r="AG24" s="40" t="s">
        <v>56</v>
      </c>
      <c r="AH24" s="40" t="s">
        <v>57</v>
      </c>
      <c r="AI24" s="40" t="s">
        <v>58</v>
      </c>
      <c r="AJ24" s="40" t="s">
        <v>59</v>
      </c>
    </row>
    <row r="25" spans="1:36" x14ac:dyDescent="0.3">
      <c r="A25" s="21" t="s">
        <v>32</v>
      </c>
      <c r="B25" s="4">
        <v>212</v>
      </c>
      <c r="C25" s="4">
        <v>190</v>
      </c>
      <c r="D25" s="4">
        <v>1422.1081997833699</v>
      </c>
      <c r="E25" s="54">
        <v>1159</v>
      </c>
      <c r="F25" s="4">
        <v>4.2500010000000001</v>
      </c>
      <c r="G25" s="4">
        <f t="shared" si="0"/>
        <v>3.7179448757535661E-4</v>
      </c>
      <c r="H25" s="4">
        <v>0.55052000000000001</v>
      </c>
      <c r="I25" s="4">
        <v>1.43973</v>
      </c>
      <c r="J25" s="4">
        <v>1474.0025798200047</v>
      </c>
      <c r="K25" s="26">
        <v>223.23944</v>
      </c>
      <c r="L25" s="4">
        <v>4.3066269999999998</v>
      </c>
      <c r="M25" s="4">
        <f t="shared" si="1"/>
        <v>3.7179448757535661E-4</v>
      </c>
      <c r="N25" s="4">
        <v>1480.7104957101299</v>
      </c>
      <c r="O25" s="4">
        <v>82</v>
      </c>
      <c r="P25" s="4">
        <v>196</v>
      </c>
      <c r="Q25" s="4">
        <v>214</v>
      </c>
      <c r="R25" s="4">
        <v>190</v>
      </c>
      <c r="S25" s="4">
        <v>1.0495000000000001</v>
      </c>
      <c r="T25" s="4">
        <v>0.37358000000000002</v>
      </c>
      <c r="U25" s="4">
        <v>0.88158000000000003</v>
      </c>
      <c r="V25" s="4">
        <v>0.9029299999999999</v>
      </c>
      <c r="AD25" s="4" t="s">
        <v>49</v>
      </c>
      <c r="AE25" s="33">
        <v>45.075222562670916</v>
      </c>
      <c r="AF25" s="33">
        <v>91.68808901705863</v>
      </c>
      <c r="AG25" s="33">
        <v>0.49161481110468602</v>
      </c>
      <c r="AH25" s="33">
        <v>0.62669222402672209</v>
      </c>
      <c r="AI25" s="33">
        <v>-142.44797492551947</v>
      </c>
      <c r="AJ25" s="33">
        <v>232.59842005086131</v>
      </c>
    </row>
    <row r="26" spans="1:36" x14ac:dyDescent="0.3">
      <c r="A26" s="21" t="s">
        <v>33</v>
      </c>
      <c r="B26" s="4">
        <v>186</v>
      </c>
      <c r="C26" s="4">
        <v>212</v>
      </c>
      <c r="D26" s="4">
        <v>1480.7104957101299</v>
      </c>
      <c r="E26" s="54">
        <v>1209</v>
      </c>
      <c r="F26" s="4">
        <v>5.4368939999999997</v>
      </c>
      <c r="G26" s="4">
        <f t="shared" si="0"/>
        <v>2.3391570273683521E-4</v>
      </c>
      <c r="H26" s="4">
        <v>0.30987999999999999</v>
      </c>
      <c r="I26" s="4">
        <v>0.55052000000000001</v>
      </c>
      <c r="J26" s="4">
        <v>1631.8634935523432</v>
      </c>
      <c r="K26" s="26">
        <v>141.25855999999999</v>
      </c>
      <c r="L26" s="4">
        <v>4.3637319999999997</v>
      </c>
      <c r="M26" s="4">
        <f t="shared" si="1"/>
        <v>2.3391570273683521E-4</v>
      </c>
      <c r="N26" s="4">
        <v>1324.7507387250002</v>
      </c>
      <c r="O26" s="4">
        <v>190</v>
      </c>
      <c r="P26" s="4">
        <v>82</v>
      </c>
      <c r="Q26" s="4">
        <v>196</v>
      </c>
      <c r="R26" s="4">
        <v>214</v>
      </c>
      <c r="S26" s="4">
        <v>1.43973</v>
      </c>
      <c r="T26" s="4">
        <v>1.0495000000000001</v>
      </c>
      <c r="U26" s="4">
        <v>0.37358000000000002</v>
      </c>
      <c r="V26" s="4">
        <v>0.88158000000000003</v>
      </c>
      <c r="AD26" s="16" t="s">
        <v>7</v>
      </c>
      <c r="AE26" s="33">
        <v>-3.7049453663165338E-2</v>
      </c>
      <c r="AF26" s="33">
        <v>5.8644370465138207E-2</v>
      </c>
      <c r="AG26" s="33">
        <v>-0.63176487989055652</v>
      </c>
      <c r="AH26" s="52">
        <v>0.53248956916677859</v>
      </c>
      <c r="AI26" s="33">
        <v>-0.15699065848267771</v>
      </c>
      <c r="AJ26" s="33">
        <v>8.2891751156347032E-2</v>
      </c>
    </row>
    <row r="27" spans="1:36" x14ac:dyDescent="0.3">
      <c r="A27" s="21" t="s">
        <v>34</v>
      </c>
      <c r="B27" s="4">
        <v>220</v>
      </c>
      <c r="C27" s="4">
        <v>186</v>
      </c>
      <c r="D27" s="4">
        <v>1324.7507387250002</v>
      </c>
      <c r="E27" s="54">
        <v>961</v>
      </c>
      <c r="F27" s="4">
        <v>5.8465369999999997</v>
      </c>
      <c r="G27" s="4">
        <f t="shared" si="0"/>
        <v>2.4272275531107073E-4</v>
      </c>
      <c r="H27" s="4">
        <v>0.32902999999999999</v>
      </c>
      <c r="I27" s="4">
        <v>0.30987999999999999</v>
      </c>
      <c r="J27" s="4">
        <v>1491.4729237066397</v>
      </c>
      <c r="K27" s="26">
        <v>47.256239999999998</v>
      </c>
      <c r="L27" s="4">
        <v>3.9742980000000001</v>
      </c>
      <c r="M27" s="4">
        <f t="shared" si="1"/>
        <v>2.4272275531107073E-4</v>
      </c>
      <c r="N27" s="4">
        <v>1355.5795359125636</v>
      </c>
      <c r="O27" s="4">
        <v>212</v>
      </c>
      <c r="P27" s="4">
        <v>190</v>
      </c>
      <c r="Q27" s="4">
        <v>82</v>
      </c>
      <c r="R27" s="4">
        <v>196</v>
      </c>
      <c r="S27" s="4">
        <v>0.55052000000000001</v>
      </c>
      <c r="T27" s="4">
        <v>1.43973</v>
      </c>
      <c r="U27" s="4">
        <v>1.0495000000000001</v>
      </c>
      <c r="V27" s="4">
        <v>0.37358000000000002</v>
      </c>
      <c r="AD27" s="4" t="s">
        <v>81</v>
      </c>
      <c r="AE27" s="33">
        <v>0.16549872342345504</v>
      </c>
      <c r="AF27" s="33">
        <v>6.8093655090266728E-2</v>
      </c>
      <c r="AG27" s="33">
        <v>2.4304573341534628</v>
      </c>
      <c r="AH27" s="33">
        <v>2.1497511782577257E-2</v>
      </c>
      <c r="AI27" s="33">
        <v>2.6231561591680996E-2</v>
      </c>
      <c r="AJ27" s="33">
        <v>0.30476588525522907</v>
      </c>
    </row>
    <row r="28" spans="1:36" ht="14.5" thickBot="1" x14ac:dyDescent="0.35">
      <c r="A28" s="21" t="s">
        <v>35</v>
      </c>
      <c r="B28" s="4">
        <v>162</v>
      </c>
      <c r="C28" s="4">
        <v>220</v>
      </c>
      <c r="D28" s="4">
        <v>1355.5795359125636</v>
      </c>
      <c r="E28" s="54">
        <v>848</v>
      </c>
      <c r="F28" s="4">
        <v>4.5619620000000003</v>
      </c>
      <c r="G28" s="4">
        <f t="shared" si="0"/>
        <v>1.6401562287899731E-3</v>
      </c>
      <c r="H28" s="4">
        <v>2.25</v>
      </c>
      <c r="I28" s="4">
        <v>0.32902999999999999</v>
      </c>
      <c r="J28" s="4">
        <v>1422.1081997833699</v>
      </c>
      <c r="K28" s="26">
        <v>101.98359000000001</v>
      </c>
      <c r="L28" s="4">
        <v>4.2500010000000001</v>
      </c>
      <c r="M28" s="4">
        <f t="shared" si="1"/>
        <v>1.6401562287899731E-3</v>
      </c>
      <c r="N28" s="4">
        <v>1371.8205378886009</v>
      </c>
      <c r="O28" s="4">
        <v>186</v>
      </c>
      <c r="P28" s="4">
        <v>212</v>
      </c>
      <c r="Q28" s="4">
        <v>190</v>
      </c>
      <c r="R28" s="4">
        <v>82</v>
      </c>
      <c r="S28" s="4">
        <v>0.30987999999999999</v>
      </c>
      <c r="T28" s="4">
        <v>0.55052000000000001</v>
      </c>
      <c r="U28" s="4">
        <v>1.43973</v>
      </c>
      <c r="V28" s="4">
        <v>1.0495000000000001</v>
      </c>
      <c r="AD28" s="18" t="s">
        <v>9</v>
      </c>
      <c r="AE28" s="51">
        <v>-3.8939815154615842</v>
      </c>
      <c r="AF28" s="51">
        <v>6.5116065328630182</v>
      </c>
      <c r="AG28" s="51">
        <v>-0.59800626708774451</v>
      </c>
      <c r="AH28" s="53">
        <v>0.55447763231226077</v>
      </c>
      <c r="AI28" s="51">
        <v>-17.211712214377997</v>
      </c>
      <c r="AJ28" s="51">
        <v>9.423749183454829</v>
      </c>
    </row>
    <row r="29" spans="1:36" ht="14.5" x14ac:dyDescent="0.35">
      <c r="A29" s="21" t="s">
        <v>36</v>
      </c>
      <c r="B29" s="4">
        <v>146</v>
      </c>
      <c r="C29" s="4">
        <v>162</v>
      </c>
      <c r="D29" s="4">
        <v>1371.8205378886009</v>
      </c>
      <c r="E29" s="54">
        <v>1074</v>
      </c>
      <c r="F29" s="4">
        <v>2.7218309999999999</v>
      </c>
      <c r="G29" s="4">
        <f t="shared" si="0"/>
        <v>4.6065024342959934E-4</v>
      </c>
      <c r="H29" s="4">
        <v>0.55101</v>
      </c>
      <c r="I29" s="4">
        <v>2.25</v>
      </c>
      <c r="J29" s="4">
        <v>1480.7104957101299</v>
      </c>
      <c r="K29" s="26">
        <v>71.858959999999996</v>
      </c>
      <c r="L29" s="4">
        <v>5.4368939999999997</v>
      </c>
      <c r="M29" s="4">
        <f t="shared" si="1"/>
        <v>4.6065024342959934E-4</v>
      </c>
      <c r="N29" s="4">
        <v>1196.1569712796868</v>
      </c>
      <c r="O29" s="4">
        <v>220</v>
      </c>
      <c r="P29" s="4">
        <v>186</v>
      </c>
      <c r="Q29" s="4">
        <v>212</v>
      </c>
      <c r="R29" s="4">
        <v>190</v>
      </c>
      <c r="S29" s="4">
        <v>0.32902999999999999</v>
      </c>
      <c r="T29" s="4">
        <v>0.30987999999999999</v>
      </c>
      <c r="U29" s="4">
        <v>0.55052000000000001</v>
      </c>
      <c r="V29" s="4">
        <v>1.43973</v>
      </c>
      <c r="AD29"/>
    </row>
    <row r="30" spans="1:36" ht="14.5" x14ac:dyDescent="0.35">
      <c r="A30" s="21" t="s">
        <v>37</v>
      </c>
      <c r="B30" s="4">
        <v>90</v>
      </c>
      <c r="C30" s="4">
        <v>146</v>
      </c>
      <c r="D30" s="4">
        <v>1196.1569712796868</v>
      </c>
      <c r="E30" s="54">
        <v>1101</v>
      </c>
      <c r="F30" s="4">
        <v>1.735087</v>
      </c>
      <c r="G30" s="4">
        <f t="shared" si="0"/>
        <v>5.2157383919308753E-4</v>
      </c>
      <c r="H30" s="4">
        <v>0.64339000000000013</v>
      </c>
      <c r="I30" s="4">
        <v>0.55101</v>
      </c>
      <c r="J30" s="4">
        <v>1324.7507387250002</v>
      </c>
      <c r="K30" s="26">
        <v>105.95612</v>
      </c>
      <c r="L30" s="4">
        <v>5.8465369999999997</v>
      </c>
      <c r="M30" s="4">
        <f t="shared" si="1"/>
        <v>5.2157383919308753E-4</v>
      </c>
      <c r="N30" s="4">
        <v>1233.5549670117102</v>
      </c>
      <c r="O30" s="4">
        <v>162</v>
      </c>
      <c r="P30" s="4">
        <v>220</v>
      </c>
      <c r="Q30" s="4">
        <v>186</v>
      </c>
      <c r="R30" s="4">
        <v>212</v>
      </c>
      <c r="S30" s="4">
        <v>2.25</v>
      </c>
      <c r="T30" s="4">
        <v>0.32902999999999999</v>
      </c>
      <c r="U30" s="4">
        <v>0.30987999999999999</v>
      </c>
      <c r="V30" s="4">
        <v>0.55052000000000001</v>
      </c>
      <c r="AD30"/>
    </row>
    <row r="31" spans="1:36" x14ac:dyDescent="0.3">
      <c r="A31" s="6">
        <v>2017</v>
      </c>
      <c r="B31" s="4">
        <v>74</v>
      </c>
      <c r="C31" s="4">
        <v>90</v>
      </c>
      <c r="D31" s="4">
        <v>1233.5549670117102</v>
      </c>
      <c r="E31" s="22">
        <v>1088</v>
      </c>
      <c r="F31" s="4">
        <v>1.393302</v>
      </c>
      <c r="G31" s="4">
        <f t="shared" si="0"/>
        <v>6.0438059953393287E-4</v>
      </c>
      <c r="H31" s="4">
        <v>0.79370000000000007</v>
      </c>
      <c r="I31" s="4">
        <v>0.64339000000000013</v>
      </c>
      <c r="J31" s="4">
        <v>1355.5795359125636</v>
      </c>
      <c r="K31" s="26">
        <v>34.054279999999999</v>
      </c>
      <c r="L31" s="4">
        <v>4.5619620000000003</v>
      </c>
      <c r="M31" s="4">
        <f t="shared" si="1"/>
        <v>6.0438059953393287E-4</v>
      </c>
      <c r="N31" s="4">
        <v>1313.2453301976611</v>
      </c>
      <c r="O31" s="4">
        <v>146</v>
      </c>
      <c r="P31" s="4">
        <v>162</v>
      </c>
      <c r="Q31" s="4">
        <v>220</v>
      </c>
      <c r="R31" s="4">
        <v>186</v>
      </c>
      <c r="S31" s="4">
        <v>0.55101</v>
      </c>
      <c r="T31" s="4">
        <v>2.25</v>
      </c>
      <c r="U31" s="4">
        <v>0.32902999999999999</v>
      </c>
      <c r="V31" s="4">
        <v>0.30987999999999999</v>
      </c>
      <c r="AD31" s="10" t="s">
        <v>74</v>
      </c>
    </row>
    <row r="32" spans="1:36" x14ac:dyDescent="0.3">
      <c r="A32" s="6">
        <v>2018</v>
      </c>
      <c r="B32" s="4">
        <v>84</v>
      </c>
      <c r="C32" s="4">
        <v>74</v>
      </c>
      <c r="D32" s="4">
        <v>1313.2453301976611</v>
      </c>
      <c r="E32" s="25">
        <v>1206</v>
      </c>
      <c r="F32" s="4">
        <v>1.557866</v>
      </c>
      <c r="G32" s="4">
        <f t="shared" si="0"/>
        <v>9.5021271714518848E-4</v>
      </c>
      <c r="H32" s="4">
        <v>1.3509200000000001</v>
      </c>
      <c r="I32" s="4">
        <v>0.79370000000000007</v>
      </c>
      <c r="J32" s="4">
        <v>1371.8205378886009</v>
      </c>
      <c r="K32" s="26">
        <v>72.595010000000002</v>
      </c>
      <c r="L32" s="4">
        <v>2.7218309999999999</v>
      </c>
      <c r="M32" s="4">
        <f t="shared" si="1"/>
        <v>9.5021271714518848E-4</v>
      </c>
      <c r="N32" s="4">
        <v>1421.7027152180128</v>
      </c>
      <c r="O32" s="4">
        <v>90</v>
      </c>
      <c r="P32" s="4">
        <v>146</v>
      </c>
      <c r="Q32" s="4">
        <v>162</v>
      </c>
      <c r="R32" s="4">
        <v>220</v>
      </c>
      <c r="S32" s="4">
        <v>0.64339000000000013</v>
      </c>
      <c r="T32" s="4">
        <v>0.55101</v>
      </c>
      <c r="U32" s="4">
        <v>2.25</v>
      </c>
      <c r="V32" s="4">
        <v>0.32902999999999999</v>
      </c>
    </row>
    <row r="33" spans="1:38" ht="14.5" x14ac:dyDescent="0.35">
      <c r="A33" s="6">
        <v>2019</v>
      </c>
      <c r="B33" s="4">
        <v>106</v>
      </c>
      <c r="C33" s="4">
        <v>84</v>
      </c>
      <c r="D33" s="4">
        <v>1421.7027152180128</v>
      </c>
      <c r="E33" s="37">
        <v>1542</v>
      </c>
      <c r="F33" s="4">
        <v>1.4193519999999999</v>
      </c>
      <c r="G33" s="4">
        <f t="shared" si="0"/>
        <v>1.3681220412647553E-3</v>
      </c>
      <c r="H33" s="4">
        <v>1.9076</v>
      </c>
      <c r="I33" s="4">
        <v>1.3509200000000001</v>
      </c>
      <c r="J33" s="4">
        <v>1196.1569712796868</v>
      </c>
      <c r="K33" s="26">
        <v>47.920560000000002</v>
      </c>
      <c r="L33" s="4">
        <v>1.735087</v>
      </c>
      <c r="M33" s="4">
        <f t="shared" si="1"/>
        <v>1.3681220412647553E-3</v>
      </c>
      <c r="N33" s="4">
        <v>1394.3200551293846</v>
      </c>
      <c r="O33" s="4">
        <v>74</v>
      </c>
      <c r="P33" s="4">
        <v>90</v>
      </c>
      <c r="Q33" s="4">
        <v>146</v>
      </c>
      <c r="R33" s="4">
        <v>162</v>
      </c>
      <c r="S33" s="4">
        <v>0.79370000000000007</v>
      </c>
      <c r="T33" s="4">
        <v>0.64339000000000013</v>
      </c>
      <c r="U33" s="4">
        <v>0.55101</v>
      </c>
      <c r="V33" s="4">
        <v>2.25</v>
      </c>
      <c r="AD33" t="s">
        <v>38</v>
      </c>
      <c r="AE33"/>
      <c r="AF33"/>
      <c r="AG33"/>
      <c r="AH33"/>
      <c r="AI33"/>
      <c r="AJ33"/>
      <c r="AK33"/>
      <c r="AL33"/>
    </row>
    <row r="34" spans="1:38" ht="15" thickBot="1" x14ac:dyDescent="0.4">
      <c r="A34" s="6">
        <v>2020</v>
      </c>
      <c r="B34" s="4">
        <v>148</v>
      </c>
      <c r="C34" s="4">
        <v>106</v>
      </c>
      <c r="D34" s="4">
        <v>1394.3200551293846</v>
      </c>
      <c r="E34" s="37">
        <v>1307</v>
      </c>
      <c r="F34" s="4">
        <v>0.66101829999999995</v>
      </c>
      <c r="G34" s="4">
        <f t="shared" si="0"/>
        <v>7.1367003142881768E-4</v>
      </c>
      <c r="H34" s="4">
        <v>0.9113300000000002</v>
      </c>
      <c r="I34" s="4">
        <v>1.9076</v>
      </c>
      <c r="J34" s="4">
        <v>1233.5549670117102</v>
      </c>
      <c r="K34" s="26">
        <v>48.763719999999999</v>
      </c>
      <c r="L34" s="4">
        <v>1.393302</v>
      </c>
      <c r="M34" s="4">
        <f t="shared" si="1"/>
        <v>7.1367003142881768E-4</v>
      </c>
      <c r="N34" s="4">
        <v>1276.9626856482307</v>
      </c>
      <c r="O34" s="4">
        <v>84</v>
      </c>
      <c r="P34" s="4">
        <v>74</v>
      </c>
      <c r="Q34" s="4">
        <v>90</v>
      </c>
      <c r="R34" s="4">
        <v>146</v>
      </c>
      <c r="S34" s="4">
        <v>1.3509200000000001</v>
      </c>
      <c r="T34" s="4">
        <v>0.79370000000000007</v>
      </c>
      <c r="U34" s="4">
        <v>0.64339000000000013</v>
      </c>
      <c r="V34" s="4">
        <v>0.55101</v>
      </c>
      <c r="AD34"/>
      <c r="AE34"/>
      <c r="AF34"/>
      <c r="AG34"/>
      <c r="AH34"/>
      <c r="AI34"/>
      <c r="AJ34"/>
      <c r="AK34"/>
      <c r="AL34"/>
    </row>
    <row r="35" spans="1:38" ht="14.5" x14ac:dyDescent="0.35">
      <c r="A35" s="6">
        <v>2021</v>
      </c>
      <c r="B35" s="4">
        <v>152</v>
      </c>
      <c r="C35" s="4">
        <v>148</v>
      </c>
      <c r="D35" s="4">
        <v>1276.9626856482307</v>
      </c>
      <c r="E35" s="37">
        <v>1072</v>
      </c>
      <c r="F35" s="4">
        <v>0.37947760000000003</v>
      </c>
      <c r="G35" s="4">
        <f t="shared" si="0"/>
        <v>4.3752728909963855E-3</v>
      </c>
      <c r="H35" s="4">
        <v>6.2451800000000004</v>
      </c>
      <c r="I35" s="4">
        <v>0.9113300000000002</v>
      </c>
      <c r="J35" s="4">
        <v>1313.2453301976611</v>
      </c>
      <c r="K35" s="26">
        <v>99.384680000000003</v>
      </c>
      <c r="L35" s="4">
        <v>1.557866</v>
      </c>
      <c r="M35" s="4">
        <f t="shared" si="1"/>
        <v>4.3752728909963855E-3</v>
      </c>
      <c r="N35" s="4">
        <v>1427.3806812945509</v>
      </c>
      <c r="O35" s="4">
        <v>106</v>
      </c>
      <c r="P35" s="4">
        <v>84</v>
      </c>
      <c r="Q35" s="4">
        <v>74</v>
      </c>
      <c r="R35" s="4">
        <v>90</v>
      </c>
      <c r="S35" s="4">
        <v>1.9076</v>
      </c>
      <c r="T35" s="4">
        <v>1.3509200000000001</v>
      </c>
      <c r="U35" s="4">
        <v>0.79370000000000007</v>
      </c>
      <c r="V35" s="4">
        <v>0.64339000000000013</v>
      </c>
      <c r="AD35" s="13" t="s">
        <v>39</v>
      </c>
      <c r="AE35" s="13"/>
      <c r="AF35"/>
      <c r="AG35"/>
      <c r="AH35"/>
      <c r="AI35"/>
      <c r="AJ35"/>
      <c r="AK35"/>
      <c r="AL35"/>
    </row>
    <row r="36" spans="1:38" ht="14.5" x14ac:dyDescent="0.35">
      <c r="A36" s="6">
        <v>2022</v>
      </c>
      <c r="B36" s="4">
        <v>486</v>
      </c>
      <c r="C36" s="4">
        <v>152</v>
      </c>
      <c r="D36" s="4">
        <v>1427.3806812945509</v>
      </c>
      <c r="E36" s="37">
        <v>1846</v>
      </c>
      <c r="F36" s="4">
        <v>0.34875020000000001</v>
      </c>
      <c r="G36" s="4">
        <f t="shared" si="0"/>
        <v>3.310546908356856E-3</v>
      </c>
      <c r="H36" s="4">
        <v>4.6265200000000002</v>
      </c>
      <c r="I36" s="4">
        <v>6.2451800000000004</v>
      </c>
      <c r="J36" s="4">
        <v>1421.7027152180128</v>
      </c>
      <c r="K36" s="26">
        <v>144.57840000000002</v>
      </c>
      <c r="L36" s="4">
        <v>1.4193519999999999</v>
      </c>
      <c r="M36" s="4">
        <f t="shared" si="1"/>
        <v>3.310546908356856E-3</v>
      </c>
      <c r="N36" s="4">
        <v>1397.5092720544803</v>
      </c>
      <c r="O36" s="4">
        <v>148</v>
      </c>
      <c r="P36" s="4">
        <v>106</v>
      </c>
      <c r="Q36" s="4">
        <v>84</v>
      </c>
      <c r="R36" s="4">
        <v>74</v>
      </c>
      <c r="S36" s="4">
        <v>0.9113300000000002</v>
      </c>
      <c r="T36" s="4">
        <v>1.9076</v>
      </c>
      <c r="U36" s="4">
        <v>1.3509200000000001</v>
      </c>
      <c r="V36" s="4">
        <v>0.79370000000000007</v>
      </c>
      <c r="AD36" t="s">
        <v>40</v>
      </c>
      <c r="AE36">
        <v>0.66733699736340391</v>
      </c>
      <c r="AF36"/>
      <c r="AG36"/>
      <c r="AH36"/>
      <c r="AI36"/>
      <c r="AJ36"/>
      <c r="AK36"/>
      <c r="AL36"/>
    </row>
    <row r="37" spans="1:38" ht="14.5" x14ac:dyDescent="0.35">
      <c r="E37" s="37"/>
      <c r="K37" s="26"/>
      <c r="AD37" t="s">
        <v>41</v>
      </c>
      <c r="AE37" s="7">
        <v>0.44533866805000377</v>
      </c>
      <c r="AF37"/>
      <c r="AG37"/>
      <c r="AH37"/>
      <c r="AI37"/>
      <c r="AJ37"/>
      <c r="AK37"/>
      <c r="AL37"/>
    </row>
    <row r="38" spans="1:38" ht="14.5" x14ac:dyDescent="0.35">
      <c r="C38" s="33"/>
      <c r="I38" s="33"/>
      <c r="K38" s="26"/>
      <c r="AD38" t="s">
        <v>42</v>
      </c>
      <c r="AE38">
        <v>0.42684995698500389</v>
      </c>
      <c r="AF38"/>
      <c r="AG38"/>
      <c r="AH38"/>
      <c r="AI38"/>
      <c r="AJ38"/>
      <c r="AK38"/>
      <c r="AL38"/>
    </row>
    <row r="39" spans="1:38" ht="14.5" x14ac:dyDescent="0.35">
      <c r="C39" s="33"/>
      <c r="I39" s="33"/>
      <c r="K39" s="26"/>
      <c r="O39" s="33"/>
      <c r="S39" s="33"/>
      <c r="AD39" t="s">
        <v>43</v>
      </c>
      <c r="AE39">
        <v>77.10110579028813</v>
      </c>
      <c r="AF39"/>
      <c r="AG39"/>
      <c r="AH39"/>
      <c r="AI39"/>
      <c r="AJ39"/>
      <c r="AK39"/>
      <c r="AL39"/>
    </row>
    <row r="40" spans="1:38" ht="15" thickBot="1" x14ac:dyDescent="0.4">
      <c r="A40"/>
      <c r="B40"/>
      <c r="C40" s="33"/>
      <c r="D40"/>
      <c r="E40"/>
      <c r="F40"/>
      <c r="G40"/>
      <c r="H40"/>
      <c r="I40" s="33"/>
      <c r="K40" s="26"/>
      <c r="O40" s="33"/>
      <c r="P40" s="33"/>
      <c r="S40" s="33"/>
      <c r="T40" s="33"/>
      <c r="W40"/>
      <c r="AD40" s="11" t="s">
        <v>44</v>
      </c>
      <c r="AE40" s="11">
        <v>32</v>
      </c>
      <c r="AF40"/>
      <c r="AG40"/>
      <c r="AH40"/>
      <c r="AI40"/>
      <c r="AJ40"/>
      <c r="AK40"/>
      <c r="AL40"/>
    </row>
    <row r="41" spans="1:38" ht="14.5" x14ac:dyDescent="0.35">
      <c r="A41"/>
      <c r="B41"/>
      <c r="D41"/>
      <c r="E41"/>
      <c r="F41"/>
      <c r="G41"/>
      <c r="H41"/>
      <c r="J41"/>
      <c r="K41"/>
      <c r="L41"/>
      <c r="M41"/>
      <c r="N41"/>
      <c r="W41"/>
      <c r="AD41"/>
      <c r="AE41"/>
      <c r="AF41"/>
      <c r="AG41"/>
      <c r="AH41"/>
      <c r="AI41"/>
      <c r="AJ41"/>
      <c r="AK41"/>
      <c r="AL41"/>
    </row>
    <row r="42" spans="1:38" ht="15" thickBot="1" x14ac:dyDescent="0.4">
      <c r="A42"/>
      <c r="B42"/>
      <c r="D42"/>
      <c r="E42"/>
      <c r="F42"/>
      <c r="G42"/>
      <c r="H42"/>
      <c r="J42"/>
      <c r="K42"/>
      <c r="L42"/>
      <c r="M42"/>
      <c r="N42"/>
      <c r="W42"/>
      <c r="X42"/>
      <c r="AD42" t="s">
        <v>45</v>
      </c>
      <c r="AE42"/>
      <c r="AF42"/>
      <c r="AG42"/>
      <c r="AH42"/>
      <c r="AI42"/>
      <c r="AJ42"/>
      <c r="AK42"/>
      <c r="AL42"/>
    </row>
    <row r="43" spans="1:38" ht="14.5" x14ac:dyDescent="0.35">
      <c r="A43"/>
      <c r="B43"/>
      <c r="D43"/>
      <c r="E43"/>
      <c r="F43"/>
      <c r="G43"/>
      <c r="H43"/>
      <c r="J43"/>
      <c r="K43"/>
      <c r="L43"/>
      <c r="M43"/>
      <c r="N43"/>
      <c r="W43"/>
      <c r="X43"/>
      <c r="AD43" s="12"/>
      <c r="AE43" s="12" t="s">
        <v>50</v>
      </c>
      <c r="AF43" s="12" t="s">
        <v>51</v>
      </c>
      <c r="AG43" s="12" t="s">
        <v>52</v>
      </c>
      <c r="AH43" s="12" t="s">
        <v>53</v>
      </c>
      <c r="AI43" s="12" t="s">
        <v>54</v>
      </c>
      <c r="AJ43"/>
      <c r="AK43"/>
      <c r="AL43"/>
    </row>
    <row r="44" spans="1:38" ht="14.5" x14ac:dyDescent="0.35">
      <c r="A44"/>
      <c r="B44"/>
      <c r="D44"/>
      <c r="E44"/>
      <c r="F44"/>
      <c r="G44"/>
      <c r="H44"/>
      <c r="J44"/>
      <c r="K44"/>
      <c r="L44"/>
      <c r="M44"/>
      <c r="N44"/>
      <c r="W44"/>
      <c r="X44"/>
      <c r="AD44" t="s">
        <v>46</v>
      </c>
      <c r="AE44">
        <v>1</v>
      </c>
      <c r="AF44">
        <v>143187.45957744395</v>
      </c>
      <c r="AG44">
        <v>143187.45957744395</v>
      </c>
      <c r="AH44">
        <v>24.087058664303203</v>
      </c>
      <c r="AI44">
        <v>3.0216821146376722E-5</v>
      </c>
      <c r="AJ44"/>
      <c r="AK44"/>
      <c r="AL44"/>
    </row>
    <row r="45" spans="1:38" ht="14.5" x14ac:dyDescent="0.35">
      <c r="A45"/>
      <c r="B45"/>
      <c r="D45"/>
      <c r="E45"/>
      <c r="F45"/>
      <c r="G45"/>
      <c r="H45"/>
      <c r="J45"/>
      <c r="K45"/>
      <c r="L45"/>
      <c r="M45"/>
      <c r="N45"/>
      <c r="W45"/>
      <c r="X45"/>
      <c r="AD45" t="s">
        <v>47</v>
      </c>
      <c r="AE45">
        <v>30</v>
      </c>
      <c r="AF45">
        <v>178337.41542255605</v>
      </c>
      <c r="AG45">
        <v>5944.5805140852017</v>
      </c>
      <c r="AH45"/>
      <c r="AI45"/>
      <c r="AJ45"/>
      <c r="AK45"/>
      <c r="AL45"/>
    </row>
    <row r="46" spans="1:38" ht="15" thickBot="1" x14ac:dyDescent="0.4">
      <c r="A46"/>
      <c r="B46"/>
      <c r="D46"/>
      <c r="E46"/>
      <c r="F46"/>
      <c r="G46"/>
      <c r="H46"/>
      <c r="J46"/>
      <c r="K46"/>
      <c r="L46"/>
      <c r="M46"/>
      <c r="N46"/>
      <c r="W46"/>
      <c r="X46"/>
      <c r="AD46" s="11" t="s">
        <v>48</v>
      </c>
      <c r="AE46" s="11">
        <v>31</v>
      </c>
      <c r="AF46" s="11">
        <v>321524.875</v>
      </c>
      <c r="AG46" s="11"/>
      <c r="AH46" s="11"/>
      <c r="AI46" s="11"/>
      <c r="AJ46"/>
      <c r="AK46"/>
      <c r="AL46"/>
    </row>
    <row r="47" spans="1:38" ht="15" thickBo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AD47"/>
      <c r="AE47"/>
      <c r="AF47"/>
      <c r="AG47"/>
      <c r="AH47"/>
      <c r="AI47"/>
      <c r="AJ47"/>
      <c r="AK47"/>
      <c r="AL47"/>
    </row>
    <row r="48" spans="1:38" ht="14.5" x14ac:dyDescent="0.3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AD48" s="12"/>
      <c r="AE48" s="12" t="s">
        <v>55</v>
      </c>
      <c r="AF48" s="12" t="s">
        <v>43</v>
      </c>
      <c r="AG48" s="12" t="s">
        <v>56</v>
      </c>
      <c r="AH48" s="12" t="s">
        <v>57</v>
      </c>
      <c r="AI48" s="12" t="s">
        <v>58</v>
      </c>
      <c r="AJ48" s="12" t="s">
        <v>59</v>
      </c>
      <c r="AK48" s="12" t="s">
        <v>60</v>
      </c>
      <c r="AL48" s="12" t="s">
        <v>61</v>
      </c>
    </row>
    <row r="49" spans="1:38" ht="14.5" x14ac:dyDescent="0.3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AD49" t="s">
        <v>49</v>
      </c>
      <c r="AE49">
        <v>35.344019960358693</v>
      </c>
      <c r="AF49">
        <v>24.508511984459666</v>
      </c>
      <c r="AG49">
        <v>1.4421120295989245</v>
      </c>
      <c r="AH49">
        <v>0.1596300156697058</v>
      </c>
      <c r="AI49">
        <v>-14.709039010432072</v>
      </c>
      <c r="AJ49">
        <v>85.397078931149451</v>
      </c>
      <c r="AK49">
        <v>-14.709039010432072</v>
      </c>
      <c r="AL49">
        <v>85.397078931149451</v>
      </c>
    </row>
    <row r="50" spans="1:38" ht="15" thickBot="1" x14ac:dyDescent="0.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AD50" s="14" t="s">
        <v>6</v>
      </c>
      <c r="AE50" s="11">
        <v>0.83047543127427881</v>
      </c>
      <c r="AF50" s="11">
        <v>0.16921345915977321</v>
      </c>
      <c r="AG50" s="11">
        <v>4.9078568300535412</v>
      </c>
      <c r="AH50" s="11">
        <v>3.0216821146376837E-5</v>
      </c>
      <c r="AI50" s="11">
        <v>0.48489544439681959</v>
      </c>
      <c r="AJ50" s="11">
        <v>1.176055418151738</v>
      </c>
      <c r="AK50" s="11">
        <v>0.48489544439681959</v>
      </c>
      <c r="AL50" s="11">
        <v>1.176055418151738</v>
      </c>
    </row>
    <row r="51" spans="1:38" ht="14.5" x14ac:dyDescent="0.3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AD51"/>
      <c r="AE51"/>
      <c r="AF51"/>
      <c r="AG51"/>
      <c r="AH51"/>
      <c r="AI51"/>
      <c r="AJ51"/>
      <c r="AK51"/>
      <c r="AL51"/>
    </row>
    <row r="52" spans="1:38" ht="14.5" x14ac:dyDescent="0.3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AD52"/>
      <c r="AE52"/>
      <c r="AF52"/>
      <c r="AG52"/>
      <c r="AH52"/>
      <c r="AI52"/>
      <c r="AJ52"/>
      <c r="AK52"/>
      <c r="AL52"/>
    </row>
    <row r="53" spans="1:38" ht="14.5" x14ac:dyDescent="0.3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AD53" s="10" t="s">
        <v>76</v>
      </c>
    </row>
    <row r="54" spans="1:38" ht="14.5" x14ac:dyDescent="0.3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</row>
    <row r="55" spans="1:38" ht="14.5" x14ac:dyDescent="0.3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AD55" t="s">
        <v>38</v>
      </c>
      <c r="AE55"/>
      <c r="AF55"/>
      <c r="AG55"/>
      <c r="AH55"/>
      <c r="AI55"/>
      <c r="AJ55"/>
      <c r="AK55"/>
      <c r="AL55"/>
    </row>
    <row r="56" spans="1:38" ht="15" thickBot="1" x14ac:dyDescent="0.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AD56"/>
      <c r="AE56"/>
      <c r="AF56"/>
      <c r="AG56"/>
      <c r="AH56"/>
      <c r="AI56"/>
      <c r="AJ56"/>
      <c r="AK56"/>
      <c r="AL56"/>
    </row>
    <row r="57" spans="1:38" ht="14.5" x14ac:dyDescent="0.3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AD57" s="13" t="s">
        <v>39</v>
      </c>
      <c r="AE57" s="13"/>
      <c r="AF57"/>
      <c r="AG57"/>
      <c r="AH57"/>
      <c r="AI57"/>
      <c r="AJ57"/>
      <c r="AK57"/>
      <c r="AL57"/>
    </row>
    <row r="58" spans="1:38" ht="14.5" x14ac:dyDescent="0.3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AD58" t="s">
        <v>40</v>
      </c>
      <c r="AE58">
        <v>0.77031829178789823</v>
      </c>
      <c r="AF58"/>
      <c r="AG58"/>
      <c r="AH58"/>
      <c r="AI58"/>
      <c r="AJ58"/>
      <c r="AK58"/>
      <c r="AL58"/>
    </row>
    <row r="59" spans="1:38" ht="14.5" x14ac:dyDescent="0.3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AD59" t="s">
        <v>41</v>
      </c>
      <c r="AE59" s="7">
        <v>0.59339027066302552</v>
      </c>
      <c r="AF59"/>
      <c r="AG59"/>
      <c r="AH59"/>
      <c r="AI59"/>
      <c r="AJ59"/>
      <c r="AK59"/>
      <c r="AL59"/>
    </row>
    <row r="60" spans="1:38" ht="14.5" x14ac:dyDescent="0.3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AD60" t="s">
        <v>42</v>
      </c>
      <c r="AE60">
        <v>0.53315179224273301</v>
      </c>
      <c r="AF60"/>
      <c r="AG60"/>
      <c r="AH60"/>
      <c r="AI60"/>
      <c r="AJ60"/>
      <c r="AK60"/>
      <c r="AL60"/>
    </row>
    <row r="61" spans="1:38" ht="14.5" x14ac:dyDescent="0.3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AD61" t="s">
        <v>43</v>
      </c>
      <c r="AE61">
        <v>69.584785054411768</v>
      </c>
      <c r="AF61"/>
      <c r="AG61"/>
      <c r="AH61"/>
      <c r="AI61"/>
      <c r="AJ61"/>
      <c r="AK61"/>
      <c r="AL61"/>
    </row>
    <row r="62" spans="1:38" ht="15" thickBot="1" x14ac:dyDescent="0.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AD62" s="11" t="s">
        <v>44</v>
      </c>
      <c r="AE62" s="11">
        <v>32</v>
      </c>
      <c r="AF62"/>
      <c r="AG62"/>
      <c r="AH62"/>
      <c r="AI62"/>
      <c r="AJ62"/>
      <c r="AK62"/>
      <c r="AL62"/>
    </row>
    <row r="63" spans="1:38" ht="14.5" x14ac:dyDescent="0.3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AD63"/>
      <c r="AE63"/>
      <c r="AF63"/>
      <c r="AG63"/>
      <c r="AH63"/>
      <c r="AI63"/>
      <c r="AJ63"/>
      <c r="AK63"/>
      <c r="AL63"/>
    </row>
    <row r="64" spans="1:38" ht="15" thickBo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AD64" t="s">
        <v>45</v>
      </c>
      <c r="AE64"/>
      <c r="AF64"/>
      <c r="AG64"/>
      <c r="AH64"/>
      <c r="AI64"/>
      <c r="AJ64"/>
      <c r="AK64"/>
      <c r="AL64"/>
    </row>
    <row r="65" spans="1:38" ht="14.5" x14ac:dyDescent="0.3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AD65" s="12"/>
      <c r="AE65" s="12" t="s">
        <v>50</v>
      </c>
      <c r="AF65" s="12" t="s">
        <v>51</v>
      </c>
      <c r="AG65" s="12" t="s">
        <v>52</v>
      </c>
      <c r="AH65" s="12" t="s">
        <v>53</v>
      </c>
      <c r="AI65" s="12" t="s">
        <v>54</v>
      </c>
      <c r="AJ65"/>
      <c r="AK65"/>
      <c r="AL65"/>
    </row>
    <row r="66" spans="1:38" ht="14.5" x14ac:dyDescent="0.3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AD66" t="s">
        <v>46</v>
      </c>
      <c r="AE66">
        <v>4</v>
      </c>
      <c r="AF66">
        <v>190789.73260114546</v>
      </c>
      <c r="AG66">
        <v>47697.433150286364</v>
      </c>
      <c r="AH66">
        <v>9.8506849147625619</v>
      </c>
      <c r="AI66">
        <v>4.7715742180347907E-5</v>
      </c>
      <c r="AJ66"/>
      <c r="AK66"/>
      <c r="AL66"/>
    </row>
    <row r="67" spans="1:38" ht="14.5" x14ac:dyDescent="0.3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Z67"/>
      <c r="AA67"/>
      <c r="AB67"/>
      <c r="AC67"/>
      <c r="AD67" t="s">
        <v>47</v>
      </c>
      <c r="AE67">
        <v>27</v>
      </c>
      <c r="AF67">
        <v>130735.14239885454</v>
      </c>
      <c r="AG67">
        <v>4842.042311068687</v>
      </c>
      <c r="AH67"/>
      <c r="AI67"/>
      <c r="AJ67"/>
      <c r="AK67"/>
      <c r="AL67"/>
    </row>
    <row r="68" spans="1:38" ht="15" thickBo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Z68"/>
      <c r="AA68"/>
      <c r="AB68"/>
      <c r="AC68"/>
      <c r="AD68" s="11" t="s">
        <v>48</v>
      </c>
      <c r="AE68" s="11">
        <v>31</v>
      </c>
      <c r="AF68" s="11">
        <v>321524.875</v>
      </c>
      <c r="AG68" s="11"/>
      <c r="AH68" s="11"/>
      <c r="AI68" s="11"/>
      <c r="AJ68"/>
      <c r="AK68"/>
      <c r="AL68"/>
    </row>
    <row r="69" spans="1:38" ht="15" thickBo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Z69"/>
      <c r="AA69"/>
      <c r="AB69"/>
      <c r="AC69"/>
      <c r="AD69"/>
      <c r="AE69"/>
      <c r="AF69"/>
      <c r="AG69"/>
      <c r="AH69"/>
      <c r="AI69"/>
      <c r="AJ69"/>
      <c r="AK69"/>
      <c r="AL69"/>
    </row>
    <row r="70" spans="1:38" ht="14.5" x14ac:dyDescent="0.3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Z70"/>
      <c r="AA70"/>
      <c r="AB70"/>
      <c r="AC70"/>
      <c r="AD70" s="12"/>
      <c r="AE70" s="12" t="s">
        <v>55</v>
      </c>
      <c r="AF70" s="12" t="s">
        <v>43</v>
      </c>
      <c r="AG70" s="12" t="s">
        <v>56</v>
      </c>
      <c r="AH70" s="12" t="s">
        <v>57</v>
      </c>
      <c r="AI70" s="12" t="s">
        <v>58</v>
      </c>
      <c r="AJ70" s="12" t="s">
        <v>59</v>
      </c>
      <c r="AK70" s="12" t="s">
        <v>60</v>
      </c>
      <c r="AL70" s="12" t="s">
        <v>61</v>
      </c>
    </row>
    <row r="71" spans="1:38" ht="14.5" x14ac:dyDescent="0.3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Z71"/>
      <c r="AA71"/>
      <c r="AB71"/>
      <c r="AC71"/>
      <c r="AD71" t="s">
        <v>49</v>
      </c>
      <c r="AE71">
        <v>23.139645520022768</v>
      </c>
      <c r="AF71">
        <v>84.56449835174601</v>
      </c>
      <c r="AG71">
        <v>0.27363309628791765</v>
      </c>
      <c r="AH71">
        <v>0.78644899666198398</v>
      </c>
      <c r="AI71">
        <v>-150.37237280893652</v>
      </c>
      <c r="AJ71">
        <v>196.65166384898208</v>
      </c>
      <c r="AK71">
        <v>-150.37237280893652</v>
      </c>
      <c r="AL71">
        <v>196.65166384898208</v>
      </c>
    </row>
    <row r="72" spans="1:38" ht="14.5" x14ac:dyDescent="0.3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Z72"/>
      <c r="AA72"/>
      <c r="AB72"/>
      <c r="AC72"/>
      <c r="AD72" t="s">
        <v>6</v>
      </c>
      <c r="AE72">
        <v>0.5492365631130578</v>
      </c>
      <c r="AF72">
        <v>0.1987525832967855</v>
      </c>
      <c r="AG72">
        <v>2.7634184874614447</v>
      </c>
      <c r="AH72">
        <v>1.0174270007921982E-2</v>
      </c>
      <c r="AI72">
        <v>0.14142994747542337</v>
      </c>
      <c r="AJ72">
        <v>0.95704317875069222</v>
      </c>
      <c r="AK72">
        <v>0.14142994747542337</v>
      </c>
      <c r="AL72">
        <v>0.95704317875069222</v>
      </c>
    </row>
    <row r="73" spans="1:38" ht="14.5" x14ac:dyDescent="0.3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Z73"/>
      <c r="AA73"/>
      <c r="AB73"/>
      <c r="AC73"/>
      <c r="AD73" s="15" t="s">
        <v>7</v>
      </c>
      <c r="AE73">
        <v>-6.9444143536449551E-2</v>
      </c>
      <c r="AF73">
        <v>5.4947509430575844E-2</v>
      </c>
      <c r="AG73">
        <v>-1.2638269551450676</v>
      </c>
      <c r="AH73" s="15">
        <v>0.21709524866926974</v>
      </c>
      <c r="AI73">
        <v>-0.18218712019069339</v>
      </c>
      <c r="AJ73">
        <v>4.3298833117794269E-2</v>
      </c>
      <c r="AK73">
        <v>-0.18218712019069339</v>
      </c>
      <c r="AL73">
        <v>4.3298833117794269E-2</v>
      </c>
    </row>
    <row r="74" spans="1:38" ht="14.5" x14ac:dyDescent="0.3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Z74"/>
      <c r="AA74"/>
      <c r="AB74"/>
      <c r="AC74"/>
      <c r="AD74" t="s">
        <v>8</v>
      </c>
      <c r="AE74">
        <v>0.14046954986248367</v>
      </c>
      <c r="AF74">
        <v>6.3042847993647025E-2</v>
      </c>
      <c r="AG74">
        <v>2.2281599631513966</v>
      </c>
      <c r="AH74">
        <v>3.4393112334902047E-2</v>
      </c>
      <c r="AI74">
        <v>1.1116310503290733E-2</v>
      </c>
      <c r="AJ74">
        <v>0.26982278922167657</v>
      </c>
      <c r="AK74">
        <v>1.1116310503290733E-2</v>
      </c>
      <c r="AL74">
        <v>0.26982278922167657</v>
      </c>
    </row>
    <row r="75" spans="1:38" ht="15" thickBo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Z75"/>
      <c r="AA75"/>
      <c r="AB75"/>
      <c r="AC75"/>
      <c r="AD75" s="17" t="s">
        <v>9</v>
      </c>
      <c r="AE75" s="11">
        <v>-1.6587510007238018</v>
      </c>
      <c r="AF75" s="11">
        <v>6.1845096266590689</v>
      </c>
      <c r="AG75" s="11">
        <v>-0.26821059402568592</v>
      </c>
      <c r="AH75" s="17">
        <v>0.7905757905122659</v>
      </c>
      <c r="AI75" s="11">
        <v>-14.34831658216898</v>
      </c>
      <c r="AJ75" s="11">
        <v>11.030814580721376</v>
      </c>
      <c r="AK75" s="11">
        <v>-14.34831658216898</v>
      </c>
      <c r="AL75" s="11">
        <v>11.030814580721376</v>
      </c>
    </row>
    <row r="76" spans="1:38" ht="14.5" x14ac:dyDescent="0.3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Z76"/>
      <c r="AA76"/>
      <c r="AB76"/>
      <c r="AC76"/>
      <c r="AD76"/>
      <c r="AE76"/>
      <c r="AF76"/>
      <c r="AG76"/>
      <c r="AH76"/>
      <c r="AI76"/>
      <c r="AJ76"/>
      <c r="AK76"/>
      <c r="AL76"/>
    </row>
    <row r="77" spans="1:38" ht="14.5" x14ac:dyDescent="0.3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Z77"/>
      <c r="AA77"/>
      <c r="AB77"/>
      <c r="AC77"/>
      <c r="AD77"/>
      <c r="AE77"/>
      <c r="AF77"/>
      <c r="AG77"/>
      <c r="AH77"/>
      <c r="AI77"/>
      <c r="AJ77"/>
      <c r="AK77"/>
      <c r="AL77"/>
    </row>
    <row r="78" spans="1:38" ht="14.5" x14ac:dyDescent="0.3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Z78"/>
      <c r="AA78"/>
      <c r="AB78"/>
      <c r="AC78"/>
      <c r="AD78" s="10" t="s">
        <v>164</v>
      </c>
    </row>
    <row r="79" spans="1:38" ht="14.5" x14ac:dyDescent="0.3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Z79"/>
      <c r="AA79"/>
      <c r="AB79"/>
      <c r="AC79"/>
    </row>
    <row r="80" spans="1:38" ht="14.5" x14ac:dyDescent="0.3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Z80"/>
      <c r="AA80"/>
      <c r="AB80"/>
      <c r="AC80"/>
    </row>
    <row r="81" spans="1:38" ht="14.5" x14ac:dyDescent="0.3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Z81"/>
      <c r="AA81"/>
      <c r="AB81"/>
      <c r="AC81"/>
      <c r="AD81" t="s">
        <v>38</v>
      </c>
      <c r="AE81"/>
      <c r="AF81"/>
      <c r="AG81"/>
      <c r="AH81"/>
      <c r="AI81"/>
      <c r="AJ81"/>
      <c r="AK81"/>
      <c r="AL81"/>
    </row>
    <row r="82" spans="1:38" ht="15" thickBot="1" x14ac:dyDescent="0.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Z82"/>
      <c r="AA82"/>
      <c r="AB82"/>
      <c r="AC82"/>
      <c r="AD82"/>
      <c r="AE82"/>
      <c r="AF82"/>
      <c r="AG82"/>
      <c r="AH82"/>
      <c r="AI82"/>
      <c r="AJ82"/>
      <c r="AK82"/>
      <c r="AL82"/>
    </row>
    <row r="83" spans="1:38" ht="14.5" x14ac:dyDescent="0.3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Z83"/>
      <c r="AA83"/>
      <c r="AB83"/>
      <c r="AC83"/>
      <c r="AD83" s="13" t="s">
        <v>39</v>
      </c>
      <c r="AE83" s="13"/>
      <c r="AF83"/>
      <c r="AG83"/>
      <c r="AH83"/>
      <c r="AI83"/>
      <c r="AJ83"/>
      <c r="AK83"/>
      <c r="AL83"/>
    </row>
    <row r="84" spans="1:38" ht="14.5" x14ac:dyDescent="0.3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Z84"/>
      <c r="AA84"/>
      <c r="AB84"/>
      <c r="AC84"/>
      <c r="AD84" t="s">
        <v>40</v>
      </c>
      <c r="AE84">
        <v>0.79490659045252743</v>
      </c>
      <c r="AF84"/>
      <c r="AG84"/>
      <c r="AH84"/>
      <c r="AI84"/>
      <c r="AJ84"/>
      <c r="AK84"/>
      <c r="AL84"/>
    </row>
    <row r="85" spans="1:38" ht="14.5" x14ac:dyDescent="0.3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Z85"/>
      <c r="AA85"/>
      <c r="AB85"/>
      <c r="AC85"/>
      <c r="AD85" t="s">
        <v>41</v>
      </c>
      <c r="AE85" s="7">
        <v>0.63187648754486225</v>
      </c>
      <c r="AF85"/>
      <c r="AG85"/>
      <c r="AH85"/>
      <c r="AI85"/>
      <c r="AJ85"/>
      <c r="AK85"/>
      <c r="AL85"/>
    </row>
    <row r="86" spans="1:38" ht="14.5" x14ac:dyDescent="0.3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Z86"/>
      <c r="AA86"/>
      <c r="AB86"/>
      <c r="AC86"/>
      <c r="AD86" t="s">
        <v>42</v>
      </c>
      <c r="AE86">
        <v>0.56108350438041277</v>
      </c>
      <c r="AF86"/>
      <c r="AG86"/>
      <c r="AH86"/>
      <c r="AI86"/>
      <c r="AJ86"/>
      <c r="AK86"/>
      <c r="AL86"/>
    </row>
    <row r="87" spans="1:38" ht="14.5" x14ac:dyDescent="0.3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Z87"/>
      <c r="AA87"/>
      <c r="AB87"/>
      <c r="AC87"/>
      <c r="AD87" t="s">
        <v>43</v>
      </c>
      <c r="AE87">
        <v>67.471038324345869</v>
      </c>
      <c r="AF87"/>
      <c r="AG87"/>
      <c r="AH87"/>
      <c r="AI87"/>
      <c r="AJ87"/>
      <c r="AK87"/>
      <c r="AL87"/>
    </row>
    <row r="88" spans="1:38" ht="15" thickBo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Z88"/>
      <c r="AA88"/>
      <c r="AB88"/>
      <c r="AC88"/>
      <c r="AD88" s="11" t="s">
        <v>44</v>
      </c>
      <c r="AE88" s="11">
        <v>32</v>
      </c>
      <c r="AF88"/>
      <c r="AG88"/>
      <c r="AH88"/>
      <c r="AI88"/>
      <c r="AJ88"/>
      <c r="AK88"/>
      <c r="AL88"/>
    </row>
    <row r="89" spans="1:38" ht="14.5" x14ac:dyDescent="0.3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Z89"/>
      <c r="AA89"/>
      <c r="AB89"/>
      <c r="AC89"/>
      <c r="AD89"/>
      <c r="AE89"/>
      <c r="AF89"/>
      <c r="AG89"/>
      <c r="AH89"/>
      <c r="AI89"/>
      <c r="AJ89"/>
      <c r="AK89"/>
      <c r="AL89"/>
    </row>
    <row r="90" spans="1:38" ht="15" thickBot="1" x14ac:dyDescent="0.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Z90"/>
      <c r="AA90"/>
      <c r="AB90"/>
      <c r="AC90"/>
      <c r="AD90" t="s">
        <v>45</v>
      </c>
      <c r="AE90"/>
      <c r="AF90"/>
      <c r="AG90"/>
      <c r="AH90"/>
      <c r="AI90"/>
      <c r="AJ90"/>
      <c r="AK90"/>
      <c r="AL90"/>
    </row>
    <row r="91" spans="1:38" ht="14.5" x14ac:dyDescent="0.3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AD91" s="12"/>
      <c r="AE91" s="12" t="s">
        <v>50</v>
      </c>
      <c r="AF91" s="12" t="s">
        <v>51</v>
      </c>
      <c r="AG91" s="12" t="s">
        <v>52</v>
      </c>
      <c r="AH91" s="12" t="s">
        <v>53</v>
      </c>
      <c r="AI91" s="12" t="s">
        <v>54</v>
      </c>
      <c r="AJ91"/>
      <c r="AK91"/>
      <c r="AL91"/>
    </row>
    <row r="92" spans="1:38" ht="14.5" x14ac:dyDescent="0.3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AD92" t="s">
        <v>46</v>
      </c>
      <c r="AE92">
        <v>5</v>
      </c>
      <c r="AF92">
        <v>203164.00867330091</v>
      </c>
      <c r="AG92">
        <v>40632.801734660185</v>
      </c>
      <c r="AH92">
        <v>8.9256937524024931</v>
      </c>
      <c r="AI92">
        <v>4.9268175841558087E-5</v>
      </c>
      <c r="AJ92"/>
      <c r="AK92"/>
      <c r="AL92"/>
    </row>
    <row r="93" spans="1:38" ht="14.5" x14ac:dyDescent="0.3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AD93" t="s">
        <v>47</v>
      </c>
      <c r="AE93">
        <v>26</v>
      </c>
      <c r="AF93">
        <v>118360.86632669909</v>
      </c>
      <c r="AG93">
        <v>4552.34101256535</v>
      </c>
      <c r="AH93"/>
      <c r="AI93"/>
      <c r="AJ93"/>
      <c r="AK93"/>
      <c r="AL93"/>
    </row>
    <row r="94" spans="1:38" ht="15" thickBo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AD94" s="11" t="s">
        <v>48</v>
      </c>
      <c r="AE94" s="11">
        <v>31</v>
      </c>
      <c r="AF94" s="11">
        <v>321524.875</v>
      </c>
      <c r="AG94" s="11"/>
      <c r="AH94" s="11"/>
      <c r="AI94" s="11"/>
      <c r="AJ94"/>
      <c r="AK94"/>
      <c r="AL94"/>
    </row>
    <row r="95" spans="1:38" ht="15" thickBot="1" x14ac:dyDescent="0.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AD95"/>
      <c r="AE95"/>
      <c r="AF95"/>
      <c r="AG95"/>
      <c r="AH95"/>
      <c r="AI95"/>
      <c r="AJ95"/>
      <c r="AK95"/>
      <c r="AL95"/>
    </row>
    <row r="96" spans="1:38" ht="14.5" x14ac:dyDescent="0.3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AD96" s="12"/>
      <c r="AE96" s="12" t="s">
        <v>55</v>
      </c>
      <c r="AF96" s="12" t="s">
        <v>43</v>
      </c>
      <c r="AG96" s="12" t="s">
        <v>56</v>
      </c>
      <c r="AH96" s="12" t="s">
        <v>57</v>
      </c>
      <c r="AI96" s="12" t="s">
        <v>58</v>
      </c>
      <c r="AJ96" s="12" t="s">
        <v>59</v>
      </c>
      <c r="AK96" s="12" t="s">
        <v>60</v>
      </c>
      <c r="AL96" s="12" t="s">
        <v>61</v>
      </c>
    </row>
    <row r="97" spans="1:38" ht="14.5" x14ac:dyDescent="0.3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AD97" t="s">
        <v>49</v>
      </c>
      <c r="AE97">
        <v>-32.302046457160571</v>
      </c>
      <c r="AF97">
        <v>88.623380463497455</v>
      </c>
      <c r="AG97">
        <v>-0.36448673350330241</v>
      </c>
      <c r="AH97">
        <v>0.71844235445973292</v>
      </c>
      <c r="AI97">
        <v>-214.47001395192726</v>
      </c>
      <c r="AJ97">
        <v>149.86592103760611</v>
      </c>
      <c r="AK97">
        <v>-214.47001395192726</v>
      </c>
      <c r="AL97">
        <v>149.86592103760611</v>
      </c>
    </row>
    <row r="98" spans="1:38" ht="14.5" x14ac:dyDescent="0.3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AD98" t="s">
        <v>6</v>
      </c>
      <c r="AE98">
        <v>0.55544011373469393</v>
      </c>
      <c r="AF98">
        <v>0.19275189151644387</v>
      </c>
      <c r="AG98">
        <v>2.8816324932785875</v>
      </c>
      <c r="AH98">
        <v>7.8292299394167649E-3</v>
      </c>
      <c r="AI98">
        <v>0.15923292636854608</v>
      </c>
      <c r="AJ98">
        <v>0.95164730110084172</v>
      </c>
      <c r="AK98">
        <v>0.15923292636854608</v>
      </c>
      <c r="AL98">
        <v>0.95164730110084172</v>
      </c>
    </row>
    <row r="99" spans="1:38" ht="14.5" x14ac:dyDescent="0.3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AD99" t="s">
        <v>7</v>
      </c>
      <c r="AE99">
        <v>-4.1120490715975289E-2</v>
      </c>
      <c r="AF99">
        <v>5.5979614583668791E-2</v>
      </c>
      <c r="AG99">
        <v>-0.73456187617218027</v>
      </c>
      <c r="AH99" s="15">
        <v>0.46918012782705909</v>
      </c>
      <c r="AI99">
        <v>-0.15618823645658839</v>
      </c>
      <c r="AJ99">
        <v>7.3947255024637809E-2</v>
      </c>
      <c r="AK99">
        <v>-0.15618823645658839</v>
      </c>
      <c r="AL99">
        <v>7.3947255024637809E-2</v>
      </c>
    </row>
    <row r="100" spans="1:38" ht="14.5" x14ac:dyDescent="0.3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AD100" t="s">
        <v>81</v>
      </c>
      <c r="AE100">
        <v>0.11981919320317415</v>
      </c>
      <c r="AF100">
        <v>6.2397849602952055E-2</v>
      </c>
      <c r="AG100">
        <v>1.9202455527811246</v>
      </c>
      <c r="AH100" s="15">
        <v>6.5860059489856515E-2</v>
      </c>
      <c r="AI100">
        <v>-8.441423563704295E-3</v>
      </c>
      <c r="AJ100">
        <v>0.24807980997005258</v>
      </c>
      <c r="AK100">
        <v>-8.441423563704295E-3</v>
      </c>
      <c r="AL100">
        <v>0.24807980997005258</v>
      </c>
    </row>
    <row r="101" spans="1:38" ht="14.5" x14ac:dyDescent="0.3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AD101" t="s">
        <v>9</v>
      </c>
      <c r="AE101">
        <v>2.5279556801345469</v>
      </c>
      <c r="AF101">
        <v>6.5121637706792805</v>
      </c>
      <c r="AG101">
        <v>0.38818981972114269</v>
      </c>
      <c r="AH101" s="15">
        <v>0.70103589853249937</v>
      </c>
      <c r="AI101">
        <v>-10.857988659760291</v>
      </c>
      <c r="AJ101">
        <v>15.913900020029384</v>
      </c>
      <c r="AK101">
        <v>-10.857988659760291</v>
      </c>
      <c r="AL101">
        <v>15.913900020029384</v>
      </c>
    </row>
    <row r="102" spans="1:38" ht="15" thickBot="1" x14ac:dyDescent="0.4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AD102" s="11" t="s">
        <v>167</v>
      </c>
      <c r="AE102" s="11">
        <v>26674.147656423433</v>
      </c>
      <c r="AF102" s="11">
        <v>16178.86473515977</v>
      </c>
      <c r="AG102" s="11">
        <v>1.64870329859767</v>
      </c>
      <c r="AH102" s="17">
        <v>0.111241188623007</v>
      </c>
      <c r="AI102" s="11">
        <v>-6581.9850905185085</v>
      </c>
      <c r="AJ102" s="11">
        <v>59930.280403365374</v>
      </c>
      <c r="AK102" s="11">
        <v>-6581.9850905185085</v>
      </c>
      <c r="AL102" s="11">
        <v>59930.280403365374</v>
      </c>
    </row>
    <row r="103" spans="1:38" ht="14.5" x14ac:dyDescent="0.3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AD103"/>
      <c r="AE103"/>
      <c r="AF103"/>
      <c r="AG103"/>
      <c r="AH103"/>
      <c r="AI103"/>
      <c r="AJ103"/>
      <c r="AK103"/>
      <c r="AL103"/>
    </row>
    <row r="104" spans="1:38" ht="14.5" x14ac:dyDescent="0.3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</row>
    <row r="105" spans="1:38" ht="14.5" x14ac:dyDescent="0.3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</row>
    <row r="106" spans="1:38" ht="14.5" x14ac:dyDescent="0.3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AD106" s="7" t="s">
        <v>79</v>
      </c>
      <c r="AE106"/>
      <c r="AF106"/>
      <c r="AG106"/>
      <c r="AH106"/>
      <c r="AI106"/>
    </row>
    <row r="107" spans="1:38" ht="14.5" x14ac:dyDescent="0.3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AD107"/>
      <c r="AE107"/>
      <c r="AF107"/>
      <c r="AG107"/>
      <c r="AH107"/>
      <c r="AI107"/>
    </row>
    <row r="108" spans="1:38" ht="14.5" x14ac:dyDescent="0.3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AD108" s="10" t="s">
        <v>103</v>
      </c>
      <c r="AE108"/>
      <c r="AF108"/>
      <c r="AG108"/>
      <c r="AH108"/>
      <c r="AI108"/>
    </row>
    <row r="109" spans="1:38" ht="14.5" x14ac:dyDescent="0.3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AD109" t="s">
        <v>38</v>
      </c>
      <c r="AE109"/>
      <c r="AF109"/>
      <c r="AG109"/>
      <c r="AH109"/>
      <c r="AI109"/>
      <c r="AJ109"/>
      <c r="AK109"/>
      <c r="AL109"/>
    </row>
    <row r="110" spans="1:38" ht="15" thickBot="1" x14ac:dyDescent="0.4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AD110"/>
      <c r="AE110"/>
      <c r="AF110"/>
      <c r="AG110"/>
      <c r="AH110"/>
      <c r="AI110"/>
      <c r="AJ110"/>
      <c r="AK110"/>
      <c r="AL110"/>
    </row>
    <row r="111" spans="1:38" ht="14.5" x14ac:dyDescent="0.3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AD111" s="13" t="s">
        <v>39</v>
      </c>
      <c r="AE111" s="13"/>
      <c r="AF111"/>
      <c r="AG111"/>
      <c r="AH111"/>
      <c r="AI111"/>
      <c r="AJ111"/>
      <c r="AK111"/>
      <c r="AL111"/>
    </row>
    <row r="112" spans="1:38" ht="14.5" x14ac:dyDescent="0.3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AD112" t="s">
        <v>40</v>
      </c>
      <c r="AE112">
        <v>0.56182016469168494</v>
      </c>
      <c r="AF112"/>
      <c r="AG112"/>
      <c r="AH112"/>
      <c r="AI112"/>
      <c r="AJ112"/>
      <c r="AK112"/>
      <c r="AL112"/>
    </row>
    <row r="113" spans="1:38" ht="14.5" x14ac:dyDescent="0.3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AD113" t="s">
        <v>41</v>
      </c>
      <c r="AE113" s="7">
        <v>0.31564189745419197</v>
      </c>
      <c r="AF113"/>
      <c r="AG113"/>
      <c r="AH113"/>
      <c r="AI113"/>
      <c r="AJ113"/>
      <c r="AK113"/>
      <c r="AL113"/>
    </row>
    <row r="114" spans="1:38" ht="14.5" x14ac:dyDescent="0.3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AD114" t="s">
        <v>42</v>
      </c>
      <c r="AE114">
        <v>0.23667750100659871</v>
      </c>
      <c r="AF114"/>
      <c r="AG114"/>
      <c r="AH114"/>
      <c r="AI114"/>
      <c r="AJ114"/>
      <c r="AK114"/>
      <c r="AL114"/>
    </row>
    <row r="115" spans="1:38" ht="14.5" x14ac:dyDescent="0.3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AD115" t="s">
        <v>43</v>
      </c>
      <c r="AE115">
        <v>1.1677561197109323</v>
      </c>
      <c r="AF115"/>
      <c r="AG115"/>
      <c r="AH115"/>
      <c r="AI115"/>
      <c r="AJ115"/>
      <c r="AK115"/>
      <c r="AL115"/>
    </row>
    <row r="116" spans="1:38" ht="15" thickBot="1" x14ac:dyDescent="0.4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AD116" s="11" t="s">
        <v>44</v>
      </c>
      <c r="AE116" s="11">
        <v>30</v>
      </c>
      <c r="AF116"/>
      <c r="AG116"/>
      <c r="AH116"/>
      <c r="AI116"/>
      <c r="AJ116"/>
      <c r="AK116"/>
      <c r="AL116"/>
    </row>
    <row r="117" spans="1:38" ht="14.5" x14ac:dyDescent="0.3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AD117"/>
      <c r="AE117"/>
      <c r="AF117"/>
      <c r="AG117"/>
      <c r="AH117"/>
      <c r="AI117"/>
      <c r="AJ117"/>
      <c r="AK117"/>
      <c r="AL117"/>
    </row>
    <row r="118" spans="1:38" ht="15" thickBot="1" x14ac:dyDescent="0.4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AD118" t="s">
        <v>45</v>
      </c>
      <c r="AE118"/>
      <c r="AF118"/>
      <c r="AG118"/>
      <c r="AH118"/>
      <c r="AI118"/>
      <c r="AJ118"/>
      <c r="AK118"/>
      <c r="AL118"/>
    </row>
    <row r="119" spans="1:38" ht="14.5" x14ac:dyDescent="0.3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AD119" s="12"/>
      <c r="AE119" s="12" t="s">
        <v>50</v>
      </c>
      <c r="AF119" s="12" t="s">
        <v>51</v>
      </c>
      <c r="AG119" s="12" t="s">
        <v>52</v>
      </c>
      <c r="AH119" s="12" t="s">
        <v>53</v>
      </c>
      <c r="AI119" s="12" t="s">
        <v>54</v>
      </c>
      <c r="AJ119"/>
      <c r="AK119"/>
      <c r="AL119"/>
    </row>
    <row r="120" spans="1:38" ht="14.5" x14ac:dyDescent="0.3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AD120" t="s">
        <v>46</v>
      </c>
      <c r="AE120">
        <v>3</v>
      </c>
      <c r="AF120">
        <v>16.352677946756017</v>
      </c>
      <c r="AG120">
        <v>5.4508926489186722</v>
      </c>
      <c r="AH120">
        <v>3.9972685368864416</v>
      </c>
      <c r="AI120">
        <v>1.821412969043891E-2</v>
      </c>
      <c r="AJ120"/>
      <c r="AK120"/>
      <c r="AL120"/>
    </row>
    <row r="121" spans="1:38" ht="14.5" x14ac:dyDescent="0.3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AD121" t="s">
        <v>47</v>
      </c>
      <c r="AE121">
        <v>26</v>
      </c>
      <c r="AF121">
        <v>35.455013233180658</v>
      </c>
      <c r="AG121">
        <v>1.363654355122333</v>
      </c>
      <c r="AH121"/>
      <c r="AI121"/>
      <c r="AJ121"/>
      <c r="AK121"/>
      <c r="AL121"/>
    </row>
    <row r="122" spans="1:38" ht="15" thickBot="1" x14ac:dyDescent="0.4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AD122" s="11" t="s">
        <v>48</v>
      </c>
      <c r="AE122" s="11">
        <v>29</v>
      </c>
      <c r="AF122" s="11">
        <v>51.807691179936675</v>
      </c>
      <c r="AG122" s="11"/>
      <c r="AH122" s="11"/>
      <c r="AI122" s="11"/>
      <c r="AJ122"/>
      <c r="AK122"/>
      <c r="AL122"/>
    </row>
    <row r="123" spans="1:38" ht="15" thickBot="1" x14ac:dyDescent="0.4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AD123"/>
      <c r="AE123"/>
      <c r="AF123"/>
      <c r="AG123"/>
      <c r="AH123"/>
      <c r="AI123"/>
      <c r="AJ123"/>
      <c r="AK123"/>
      <c r="AL123"/>
    </row>
    <row r="124" spans="1:38" ht="14.5" x14ac:dyDescent="0.3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AD124" s="12"/>
      <c r="AE124" s="12" t="s">
        <v>55</v>
      </c>
      <c r="AF124" s="12" t="s">
        <v>43</v>
      </c>
      <c r="AG124" s="12" t="s">
        <v>56</v>
      </c>
      <c r="AH124" s="12" t="s">
        <v>57</v>
      </c>
      <c r="AI124" s="12" t="s">
        <v>58</v>
      </c>
      <c r="AJ124" s="12" t="s">
        <v>59</v>
      </c>
      <c r="AK124" s="12" t="s">
        <v>60</v>
      </c>
      <c r="AL124" s="12" t="s">
        <v>61</v>
      </c>
    </row>
    <row r="125" spans="1:38" ht="14.5" x14ac:dyDescent="0.3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AD125" t="s">
        <v>49</v>
      </c>
      <c r="AE125">
        <v>2.3710758311426385</v>
      </c>
      <c r="AF125">
        <v>1.1877788125879916</v>
      </c>
      <c r="AG125">
        <v>1.9962267435773</v>
      </c>
      <c r="AH125">
        <v>5.6481658229126715E-2</v>
      </c>
      <c r="AI125">
        <v>-7.0438484728254203E-2</v>
      </c>
      <c r="AJ125">
        <v>4.8125901470135313</v>
      </c>
      <c r="AK125">
        <v>-7.0438484728254203E-2</v>
      </c>
      <c r="AL125">
        <v>4.8125901470135313</v>
      </c>
    </row>
    <row r="126" spans="1:38" ht="14.5" x14ac:dyDescent="0.3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AD126" s="15" t="s">
        <v>7</v>
      </c>
      <c r="AE126">
        <v>-2.130375617838483E-4</v>
      </c>
      <c r="AF126">
        <v>8.4878405963213657E-4</v>
      </c>
      <c r="AG126">
        <v>-0.25099147346873935</v>
      </c>
      <c r="AH126" s="15">
        <v>0.80379371293652802</v>
      </c>
      <c r="AI126">
        <v>-1.9577381834085129E-3</v>
      </c>
      <c r="AJ126">
        <v>1.5316630598408163E-3</v>
      </c>
      <c r="AK126">
        <v>-1.9577381834085129E-3</v>
      </c>
      <c r="AL126">
        <v>1.5316630598408163E-3</v>
      </c>
    </row>
    <row r="127" spans="1:38" ht="14.5" x14ac:dyDescent="0.3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AD127" s="15" t="s">
        <v>11</v>
      </c>
      <c r="AE127">
        <v>1.4833939431977607E-3</v>
      </c>
      <c r="AF127">
        <v>4.5082826917971844E-3</v>
      </c>
      <c r="AG127">
        <v>0.32903747271589567</v>
      </c>
      <c r="AH127" s="15">
        <v>0.74476318598982494</v>
      </c>
      <c r="AI127">
        <v>-7.7835138475154872E-3</v>
      </c>
      <c r="AJ127">
        <v>1.0750301733911009E-2</v>
      </c>
      <c r="AK127">
        <v>-7.7835138475154872E-3</v>
      </c>
      <c r="AL127">
        <v>1.0750301733911009E-2</v>
      </c>
    </row>
    <row r="128" spans="1:38" ht="15" thickBot="1" x14ac:dyDescent="0.4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AD128" s="11" t="s">
        <v>9</v>
      </c>
      <c r="AE128" s="11">
        <v>-0.20248927605140718</v>
      </c>
      <c r="AF128" s="11">
        <v>8.3604217834179345E-2</v>
      </c>
      <c r="AG128" s="11">
        <v>-2.4219983309098656</v>
      </c>
      <c r="AH128" s="11">
        <v>2.2709667839478413E-2</v>
      </c>
      <c r="AI128" s="11">
        <v>-0.37434020700427434</v>
      </c>
      <c r="AJ128" s="11">
        <v>-3.0638345098540021E-2</v>
      </c>
      <c r="AK128" s="11">
        <v>-0.37434020700427434</v>
      </c>
      <c r="AL128" s="11">
        <v>-3.0638345098540021E-2</v>
      </c>
    </row>
    <row r="129" spans="1:38" ht="14.5" x14ac:dyDescent="0.3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AD129"/>
      <c r="AE129"/>
      <c r="AF129"/>
      <c r="AG129"/>
      <c r="AH129"/>
      <c r="AI129"/>
      <c r="AJ129"/>
      <c r="AK129"/>
      <c r="AL129"/>
    </row>
    <row r="130" spans="1:38" ht="14.5" x14ac:dyDescent="0.3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AD130"/>
      <c r="AE130"/>
      <c r="AF130"/>
      <c r="AG130"/>
      <c r="AH130"/>
      <c r="AI130"/>
      <c r="AJ130"/>
      <c r="AK130"/>
      <c r="AL130"/>
    </row>
    <row r="131" spans="1:38" ht="14.5" x14ac:dyDescent="0.3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AD131"/>
      <c r="AE131"/>
      <c r="AF131"/>
      <c r="AG131"/>
      <c r="AH131"/>
      <c r="AI131"/>
      <c r="AJ131"/>
      <c r="AK131"/>
      <c r="AL131"/>
    </row>
    <row r="132" spans="1:38" ht="14.5" x14ac:dyDescent="0.3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AD132" s="10" t="s">
        <v>106</v>
      </c>
    </row>
    <row r="133" spans="1:38" ht="14.5" x14ac:dyDescent="0.3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</row>
    <row r="134" spans="1:38" ht="14.5" x14ac:dyDescent="0.3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AD134" t="s">
        <v>38</v>
      </c>
      <c r="AE134"/>
      <c r="AF134"/>
      <c r="AG134"/>
      <c r="AH134"/>
      <c r="AI134"/>
      <c r="AJ134"/>
      <c r="AK134"/>
      <c r="AL134"/>
    </row>
    <row r="135" spans="1:38" ht="15" thickBot="1" x14ac:dyDescent="0.4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AD135"/>
      <c r="AE135"/>
      <c r="AF135"/>
      <c r="AG135"/>
      <c r="AH135"/>
      <c r="AI135"/>
      <c r="AJ135"/>
      <c r="AK135"/>
      <c r="AL135"/>
    </row>
    <row r="136" spans="1:38" ht="14.5" x14ac:dyDescent="0.3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AD136" s="13" t="s">
        <v>39</v>
      </c>
      <c r="AE136" s="13"/>
      <c r="AF136"/>
      <c r="AG136"/>
      <c r="AH136"/>
      <c r="AI136"/>
      <c r="AJ136"/>
      <c r="AK136"/>
      <c r="AL136"/>
    </row>
    <row r="137" spans="1:38" ht="14.5" x14ac:dyDescent="0.3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AD137" t="s">
        <v>40</v>
      </c>
      <c r="AE137">
        <v>0.55835023122717387</v>
      </c>
      <c r="AF137"/>
      <c r="AG137"/>
      <c r="AH137"/>
      <c r="AI137"/>
      <c r="AJ137"/>
      <c r="AK137"/>
      <c r="AL137"/>
    </row>
    <row r="138" spans="1:38" ht="14.5" x14ac:dyDescent="0.3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AD138" t="s">
        <v>41</v>
      </c>
      <c r="AE138" s="7">
        <v>0.31175498071143853</v>
      </c>
      <c r="AF138"/>
      <c r="AG138"/>
      <c r="AH138"/>
      <c r="AI138"/>
      <c r="AJ138"/>
      <c r="AK138"/>
      <c r="AL138"/>
    </row>
    <row r="139" spans="1:38" ht="14.5" x14ac:dyDescent="0.3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AD139" t="s">
        <v>42</v>
      </c>
      <c r="AE139">
        <v>0.28881348006848651</v>
      </c>
      <c r="AF139"/>
      <c r="AG139"/>
      <c r="AH139"/>
      <c r="AI139"/>
      <c r="AJ139"/>
      <c r="AK139"/>
      <c r="AL139"/>
    </row>
    <row r="140" spans="1:38" ht="14.5" x14ac:dyDescent="0.3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AD140" t="s">
        <v>43</v>
      </c>
      <c r="AE140">
        <v>1.1107859371072113</v>
      </c>
      <c r="AF140"/>
      <c r="AG140"/>
      <c r="AH140"/>
      <c r="AI140"/>
      <c r="AJ140"/>
      <c r="AK140"/>
      <c r="AL140"/>
    </row>
    <row r="141" spans="1:38" ht="15" thickBot="1" x14ac:dyDescent="0.4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AD141" s="11" t="s">
        <v>44</v>
      </c>
      <c r="AE141" s="11">
        <v>32</v>
      </c>
      <c r="AF141"/>
      <c r="AG141"/>
      <c r="AH141"/>
      <c r="AI141"/>
      <c r="AJ141"/>
      <c r="AK141"/>
      <c r="AL141"/>
    </row>
    <row r="142" spans="1:38" ht="14.5" x14ac:dyDescent="0.3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AD142"/>
      <c r="AE142"/>
      <c r="AF142"/>
      <c r="AG142"/>
      <c r="AH142"/>
      <c r="AI142"/>
      <c r="AJ142"/>
      <c r="AK142"/>
      <c r="AL142"/>
    </row>
    <row r="143" spans="1:38" ht="15" thickBot="1" x14ac:dyDescent="0.4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AD143" t="s">
        <v>45</v>
      </c>
      <c r="AE143"/>
      <c r="AF143"/>
      <c r="AG143"/>
      <c r="AH143"/>
      <c r="AI143"/>
      <c r="AJ143"/>
      <c r="AK143"/>
      <c r="AL143"/>
    </row>
    <row r="144" spans="1:38" ht="14.5" x14ac:dyDescent="0.3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AD144" s="12"/>
      <c r="AE144" s="12" t="s">
        <v>50</v>
      </c>
      <c r="AF144" s="12" t="s">
        <v>51</v>
      </c>
      <c r="AG144" s="12" t="s">
        <v>52</v>
      </c>
      <c r="AH144" s="12" t="s">
        <v>53</v>
      </c>
      <c r="AI144" s="12" t="s">
        <v>54</v>
      </c>
      <c r="AJ144"/>
      <c r="AK144"/>
      <c r="AL144"/>
    </row>
    <row r="145" spans="1:38" ht="14.5" x14ac:dyDescent="0.3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AD145" t="s">
        <v>46</v>
      </c>
      <c r="AE145">
        <v>1</v>
      </c>
      <c r="AF145">
        <v>16.766882614367525</v>
      </c>
      <c r="AG145">
        <v>16.766882614367525</v>
      </c>
      <c r="AH145">
        <v>13.589127649642831</v>
      </c>
      <c r="AI145">
        <v>8.9702836418369342E-4</v>
      </c>
      <c r="AJ145"/>
      <c r="AK145"/>
      <c r="AL145"/>
    </row>
    <row r="146" spans="1:38" ht="14.5" x14ac:dyDescent="0.3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AD146" t="s">
        <v>47</v>
      </c>
      <c r="AE146">
        <v>30</v>
      </c>
      <c r="AF146">
        <v>37.015361942254358</v>
      </c>
      <c r="AG146">
        <v>1.2338453980751454</v>
      </c>
      <c r="AH146"/>
      <c r="AI146"/>
      <c r="AJ146"/>
      <c r="AK146"/>
      <c r="AL146"/>
    </row>
    <row r="147" spans="1:38" ht="15" thickBot="1" x14ac:dyDescent="0.4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AD147" s="11" t="s">
        <v>48</v>
      </c>
      <c r="AE147" s="11">
        <v>31</v>
      </c>
      <c r="AF147" s="11">
        <v>53.782244556621883</v>
      </c>
      <c r="AG147" s="11"/>
      <c r="AH147" s="11"/>
      <c r="AI147" s="11"/>
      <c r="AJ147"/>
      <c r="AK147"/>
      <c r="AL147"/>
    </row>
    <row r="148" spans="1:38" ht="15" thickBot="1" x14ac:dyDescent="0.4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AD148"/>
      <c r="AE148"/>
      <c r="AF148"/>
      <c r="AG148"/>
      <c r="AH148"/>
      <c r="AI148"/>
      <c r="AJ148"/>
      <c r="AK148"/>
      <c r="AL148"/>
    </row>
    <row r="149" spans="1:38" ht="14.5" x14ac:dyDescent="0.3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AD149" s="12"/>
      <c r="AE149" s="12" t="s">
        <v>55</v>
      </c>
      <c r="AF149" s="12" t="s">
        <v>43</v>
      </c>
      <c r="AG149" s="12" t="s">
        <v>56</v>
      </c>
      <c r="AH149" s="12" t="s">
        <v>57</v>
      </c>
      <c r="AI149" s="12" t="s">
        <v>58</v>
      </c>
      <c r="AJ149" s="12" t="s">
        <v>59</v>
      </c>
      <c r="AK149" s="12" t="s">
        <v>60</v>
      </c>
      <c r="AL149" s="12" t="s">
        <v>61</v>
      </c>
    </row>
    <row r="150" spans="1:38" ht="14.5" x14ac:dyDescent="0.3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AD150" t="s">
        <v>49</v>
      </c>
      <c r="AE150">
        <v>0.44374784041025406</v>
      </c>
      <c r="AF150">
        <v>0.24424780857156803</v>
      </c>
      <c r="AG150">
        <v>1.8167935385190148</v>
      </c>
      <c r="AH150">
        <v>7.9252215715248334E-2</v>
      </c>
      <c r="AI150">
        <v>-5.5072731547396669E-2</v>
      </c>
      <c r="AJ150">
        <v>0.94256841236790478</v>
      </c>
      <c r="AK150">
        <v>-5.5072731547396669E-2</v>
      </c>
      <c r="AL150">
        <v>0.94256841236790478</v>
      </c>
    </row>
    <row r="151" spans="1:38" ht="15" thickBot="1" x14ac:dyDescent="0.4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AD151" s="11" t="s">
        <v>68</v>
      </c>
      <c r="AE151" s="11">
        <v>0.64138841802491953</v>
      </c>
      <c r="AF151" s="11">
        <v>0.17399041509090432</v>
      </c>
      <c r="AG151" s="11">
        <v>3.6863433982257874</v>
      </c>
      <c r="AH151" s="11">
        <v>8.9702836418368897E-4</v>
      </c>
      <c r="AI151" s="11">
        <v>0.28605258562434643</v>
      </c>
      <c r="AJ151" s="11">
        <v>0.99672425042549262</v>
      </c>
      <c r="AK151" s="11">
        <v>0.28605258562434643</v>
      </c>
      <c r="AL151" s="11">
        <v>0.99672425042549262</v>
      </c>
    </row>
    <row r="152" spans="1:38" ht="14.5" x14ac:dyDescent="0.3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AD152"/>
      <c r="AE152"/>
      <c r="AF152"/>
      <c r="AG152"/>
      <c r="AH152"/>
      <c r="AI152"/>
      <c r="AJ152"/>
      <c r="AK152"/>
      <c r="AL152"/>
    </row>
    <row r="153" spans="1:38" ht="14.5" x14ac:dyDescent="0.3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AD153"/>
      <c r="AE153"/>
      <c r="AF153"/>
      <c r="AG153"/>
      <c r="AH153"/>
      <c r="AI153"/>
      <c r="AJ153"/>
      <c r="AK153"/>
      <c r="AL153"/>
    </row>
    <row r="154" spans="1:38" ht="14.5" x14ac:dyDescent="0.3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AD154" s="10" t="s">
        <v>108</v>
      </c>
    </row>
    <row r="155" spans="1:38" ht="14.5" x14ac:dyDescent="0.3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</row>
    <row r="156" spans="1:38" ht="14.5" x14ac:dyDescent="0.3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AD156" t="s">
        <v>38</v>
      </c>
      <c r="AE156"/>
      <c r="AF156"/>
      <c r="AG156"/>
      <c r="AH156"/>
      <c r="AI156"/>
      <c r="AJ156"/>
      <c r="AK156"/>
      <c r="AL156"/>
    </row>
    <row r="157" spans="1:38" ht="15" thickBot="1" x14ac:dyDescent="0.4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AD157"/>
      <c r="AE157"/>
      <c r="AF157"/>
      <c r="AG157"/>
      <c r="AH157"/>
      <c r="AI157"/>
      <c r="AJ157"/>
      <c r="AK157"/>
      <c r="AL157"/>
    </row>
    <row r="158" spans="1:38" ht="14.5" x14ac:dyDescent="0.3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AD158" s="13" t="s">
        <v>39</v>
      </c>
      <c r="AE158" s="13"/>
      <c r="AF158"/>
      <c r="AG158"/>
      <c r="AH158"/>
      <c r="AI158"/>
      <c r="AJ158"/>
      <c r="AK158"/>
      <c r="AL158"/>
    </row>
    <row r="159" spans="1:38" ht="14.5" x14ac:dyDescent="0.3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AD159" t="s">
        <v>40</v>
      </c>
      <c r="AE159">
        <v>0.6335020472705496</v>
      </c>
      <c r="AF159"/>
      <c r="AG159"/>
      <c r="AH159"/>
      <c r="AI159"/>
      <c r="AJ159"/>
      <c r="AK159"/>
      <c r="AL159"/>
    </row>
    <row r="160" spans="1:38" ht="14.5" x14ac:dyDescent="0.3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AD160" t="s">
        <v>41</v>
      </c>
      <c r="AE160" s="7">
        <v>0.40132484389597772</v>
      </c>
      <c r="AF160"/>
      <c r="AG160"/>
      <c r="AH160"/>
      <c r="AI160"/>
      <c r="AJ160"/>
      <c r="AK160"/>
      <c r="AL160"/>
    </row>
    <row r="161" spans="1:38" ht="14.5" x14ac:dyDescent="0.3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AD161" t="s">
        <v>42</v>
      </c>
      <c r="AE161">
        <v>0.30553681891933415</v>
      </c>
      <c r="AF161"/>
      <c r="AG161"/>
      <c r="AH161"/>
      <c r="AI161"/>
      <c r="AJ161"/>
      <c r="AK161"/>
      <c r="AL161"/>
    </row>
    <row r="162" spans="1:38" ht="14.5" x14ac:dyDescent="0.3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AD162" t="s">
        <v>43</v>
      </c>
      <c r="AE162">
        <v>1.1138398018483191</v>
      </c>
      <c r="AF162"/>
      <c r="AG162"/>
      <c r="AH162"/>
      <c r="AI162"/>
      <c r="AJ162"/>
      <c r="AK162"/>
      <c r="AL162"/>
    </row>
    <row r="163" spans="1:38" ht="15" thickBot="1" x14ac:dyDescent="0.4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AD163" s="11" t="s">
        <v>44</v>
      </c>
      <c r="AE163" s="11">
        <v>30</v>
      </c>
      <c r="AF163"/>
      <c r="AG163"/>
      <c r="AH163"/>
      <c r="AI163"/>
      <c r="AJ163"/>
      <c r="AK163"/>
      <c r="AL163"/>
    </row>
    <row r="164" spans="1:38" ht="14.5" x14ac:dyDescent="0.3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AD164"/>
      <c r="AE164"/>
      <c r="AF164"/>
      <c r="AG164"/>
      <c r="AH164"/>
      <c r="AI164"/>
      <c r="AJ164"/>
      <c r="AK164"/>
      <c r="AL164"/>
    </row>
    <row r="165" spans="1:38" ht="15" thickBot="1" x14ac:dyDescent="0.4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AD165" t="s">
        <v>45</v>
      </c>
      <c r="AE165"/>
      <c r="AF165"/>
      <c r="AG165"/>
      <c r="AH165"/>
      <c r="AI165"/>
      <c r="AJ165"/>
      <c r="AK165"/>
      <c r="AL165"/>
    </row>
    <row r="166" spans="1:38" ht="14.5" x14ac:dyDescent="0.3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AD166" s="12"/>
      <c r="AE166" s="12" t="s">
        <v>50</v>
      </c>
      <c r="AF166" s="12" t="s">
        <v>51</v>
      </c>
      <c r="AG166" s="12" t="s">
        <v>52</v>
      </c>
      <c r="AH166" s="12" t="s">
        <v>53</v>
      </c>
      <c r="AI166" s="12" t="s">
        <v>54</v>
      </c>
      <c r="AJ166"/>
      <c r="AK166"/>
      <c r="AL166"/>
    </row>
    <row r="167" spans="1:38" ht="14.5" x14ac:dyDescent="0.3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AD167" t="s">
        <v>46</v>
      </c>
      <c r="AE167">
        <v>4</v>
      </c>
      <c r="AF167">
        <v>20.791713575399108</v>
      </c>
      <c r="AG167">
        <v>5.1979283938497769</v>
      </c>
      <c r="AH167">
        <v>4.1897183285054114</v>
      </c>
      <c r="AI167">
        <v>9.868218183991374E-3</v>
      </c>
      <c r="AJ167"/>
      <c r="AK167"/>
      <c r="AL167"/>
    </row>
    <row r="168" spans="1:38" ht="14.5" x14ac:dyDescent="0.3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AD168" t="s">
        <v>47</v>
      </c>
      <c r="AE168">
        <v>25</v>
      </c>
      <c r="AF168">
        <v>31.015977604537568</v>
      </c>
      <c r="AG168">
        <v>1.2406391041815028</v>
      </c>
      <c r="AH168"/>
      <c r="AI168"/>
      <c r="AJ168"/>
      <c r="AK168"/>
      <c r="AL168"/>
    </row>
    <row r="169" spans="1:38" ht="15" thickBot="1" x14ac:dyDescent="0.4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AD169" s="11" t="s">
        <v>48</v>
      </c>
      <c r="AE169" s="11">
        <v>29</v>
      </c>
      <c r="AF169" s="11">
        <v>51.807691179936675</v>
      </c>
      <c r="AG169" s="11"/>
      <c r="AH169" s="11"/>
      <c r="AI169" s="11"/>
      <c r="AJ169"/>
      <c r="AK169"/>
      <c r="AL169"/>
    </row>
    <row r="170" spans="1:38" ht="15" thickBot="1" x14ac:dyDescent="0.4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AD170"/>
      <c r="AE170"/>
      <c r="AF170"/>
      <c r="AG170"/>
      <c r="AH170"/>
      <c r="AI170"/>
      <c r="AJ170"/>
      <c r="AK170"/>
      <c r="AL170"/>
    </row>
    <row r="171" spans="1:38" ht="14.5" x14ac:dyDescent="0.3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AD171" s="12"/>
      <c r="AE171" s="12" t="s">
        <v>55</v>
      </c>
      <c r="AF171" s="12" t="s">
        <v>43</v>
      </c>
      <c r="AG171" s="12" t="s">
        <v>56</v>
      </c>
      <c r="AH171" s="12" t="s">
        <v>57</v>
      </c>
      <c r="AI171" s="12" t="s">
        <v>58</v>
      </c>
      <c r="AJ171" s="12" t="s">
        <v>59</v>
      </c>
      <c r="AK171" s="12" t="s">
        <v>60</v>
      </c>
      <c r="AL171" s="12" t="s">
        <v>61</v>
      </c>
    </row>
    <row r="172" spans="1:38" ht="14.5" x14ac:dyDescent="0.3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AD172" t="s">
        <v>49</v>
      </c>
      <c r="AE172">
        <v>1.7488518865078584</v>
      </c>
      <c r="AF172">
        <v>1.1797263719050686</v>
      </c>
      <c r="AG172">
        <v>1.4824216260281979</v>
      </c>
      <c r="AH172">
        <v>0.15072504537486964</v>
      </c>
      <c r="AI172">
        <v>-0.68084005813040527</v>
      </c>
      <c r="AJ172">
        <v>4.178543831146122</v>
      </c>
      <c r="AK172">
        <v>-0.68084005813040527</v>
      </c>
      <c r="AL172">
        <v>4.178543831146122</v>
      </c>
    </row>
    <row r="173" spans="1:38" ht="14.5" x14ac:dyDescent="0.3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AD173" s="15" t="s">
        <v>68</v>
      </c>
      <c r="AE173">
        <v>0.39728045070335188</v>
      </c>
      <c r="AF173">
        <v>0.21002723376471039</v>
      </c>
      <c r="AG173">
        <v>1.8915663630004182</v>
      </c>
      <c r="AH173" s="15">
        <v>7.0188782246927053E-2</v>
      </c>
      <c r="AI173">
        <v>-3.5278734363198283E-2</v>
      </c>
      <c r="AJ173">
        <v>0.82983963576990205</v>
      </c>
      <c r="AK173">
        <v>-3.5278734363198283E-2</v>
      </c>
      <c r="AL173">
        <v>0.82983963576990205</v>
      </c>
    </row>
    <row r="174" spans="1:38" ht="14.5" x14ac:dyDescent="0.3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AD174" s="15" t="s">
        <v>7</v>
      </c>
      <c r="AE174">
        <v>-1.8522557408685123E-4</v>
      </c>
      <c r="AF174">
        <v>8.0972846165252731E-4</v>
      </c>
      <c r="AG174">
        <v>-0.22875023277412682</v>
      </c>
      <c r="AH174" s="15">
        <v>0.82092395390045481</v>
      </c>
      <c r="AI174">
        <v>-1.8528925581218513E-3</v>
      </c>
      <c r="AJ174">
        <v>1.4824414099481489E-3</v>
      </c>
      <c r="AK174">
        <v>-1.8528925581218513E-3</v>
      </c>
      <c r="AL174">
        <v>1.4824414099481489E-3</v>
      </c>
    </row>
    <row r="175" spans="1:38" ht="14.5" x14ac:dyDescent="0.3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AD175" s="15" t="s">
        <v>11</v>
      </c>
      <c r="AE175">
        <v>2.2283438983619169E-4</v>
      </c>
      <c r="AF175">
        <v>4.3514632588111356E-3</v>
      </c>
      <c r="AG175">
        <v>5.1209070738442206E-2</v>
      </c>
      <c r="AH175" s="15">
        <v>0.95956589786625424</v>
      </c>
      <c r="AI175">
        <v>-8.7391719525748441E-3</v>
      </c>
      <c r="AJ175">
        <v>9.1848407322472261E-3</v>
      </c>
      <c r="AK175">
        <v>-8.7391719525748441E-3</v>
      </c>
      <c r="AL175">
        <v>9.1848407322472261E-3</v>
      </c>
    </row>
    <row r="176" spans="1:38" ht="15" thickBot="1" x14ac:dyDescent="0.4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AD176" s="17" t="s">
        <v>9</v>
      </c>
      <c r="AE176" s="11">
        <v>-0.14799192016528395</v>
      </c>
      <c r="AF176" s="11">
        <v>8.4789056867731846E-2</v>
      </c>
      <c r="AG176" s="11">
        <v>-1.7454129770088904</v>
      </c>
      <c r="AH176" s="17">
        <v>9.3194267036158684E-2</v>
      </c>
      <c r="AI176" s="11">
        <v>-0.32261825163596947</v>
      </c>
      <c r="AJ176" s="11">
        <v>2.6634411305401562E-2</v>
      </c>
      <c r="AK176" s="11">
        <v>-0.32261825163596947</v>
      </c>
      <c r="AL176" s="11">
        <v>2.6634411305401562E-2</v>
      </c>
    </row>
    <row r="177" spans="1:39" ht="14.5" x14ac:dyDescent="0.3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AD177"/>
      <c r="AE177"/>
      <c r="AF177"/>
      <c r="AG177"/>
      <c r="AH177"/>
      <c r="AI177"/>
      <c r="AJ177"/>
      <c r="AK177"/>
      <c r="AL177"/>
    </row>
    <row r="178" spans="1:39" ht="14.5" x14ac:dyDescent="0.3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AD178"/>
      <c r="AE178"/>
      <c r="AF178"/>
      <c r="AG178"/>
      <c r="AH178"/>
      <c r="AI178"/>
      <c r="AJ178"/>
      <c r="AK178"/>
      <c r="AL178"/>
    </row>
    <row r="179" spans="1:39" ht="14.5" x14ac:dyDescent="0.3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AD179"/>
      <c r="AE179"/>
      <c r="AF179"/>
      <c r="AG179"/>
      <c r="AH179"/>
      <c r="AI179"/>
      <c r="AJ179"/>
      <c r="AK179"/>
      <c r="AL179"/>
    </row>
    <row r="180" spans="1:39" ht="14.5" x14ac:dyDescent="0.3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AD180" s="10" t="s">
        <v>175</v>
      </c>
    </row>
    <row r="181" spans="1:39" ht="14.5" x14ac:dyDescent="0.3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</row>
    <row r="182" spans="1:39" ht="14.5" x14ac:dyDescent="0.3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</row>
    <row r="183" spans="1:39" ht="14.5" x14ac:dyDescent="0.3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AD183" t="s">
        <v>38</v>
      </c>
      <c r="AE183"/>
      <c r="AF183"/>
      <c r="AG183"/>
      <c r="AH183"/>
      <c r="AI183"/>
      <c r="AJ183"/>
      <c r="AK183"/>
      <c r="AL183"/>
      <c r="AM183"/>
    </row>
    <row r="184" spans="1:39" ht="15" thickBot="1" x14ac:dyDescent="0.4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AD184"/>
      <c r="AE184"/>
      <c r="AF184"/>
      <c r="AG184"/>
      <c r="AH184"/>
      <c r="AI184"/>
      <c r="AJ184"/>
      <c r="AK184"/>
      <c r="AL184"/>
      <c r="AM184"/>
    </row>
    <row r="185" spans="1:39" ht="14.5" x14ac:dyDescent="0.3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AD185" s="13" t="s">
        <v>39</v>
      </c>
      <c r="AE185" s="13"/>
      <c r="AF185"/>
      <c r="AG185"/>
      <c r="AH185"/>
      <c r="AI185"/>
      <c r="AJ185"/>
      <c r="AK185"/>
      <c r="AL185"/>
      <c r="AM185"/>
    </row>
    <row r="186" spans="1:39" ht="14.5" x14ac:dyDescent="0.3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AD186" t="s">
        <v>40</v>
      </c>
      <c r="AE186">
        <v>0.97306052115645458</v>
      </c>
      <c r="AF186"/>
      <c r="AG186"/>
      <c r="AH186"/>
      <c r="AI186"/>
      <c r="AJ186"/>
      <c r="AK186"/>
      <c r="AL186"/>
      <c r="AM186"/>
    </row>
    <row r="187" spans="1:39" ht="14.5" x14ac:dyDescent="0.3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AD187" t="s">
        <v>41</v>
      </c>
      <c r="AE187" s="7">
        <v>0.94684677783327109</v>
      </c>
      <c r="AF187"/>
      <c r="AG187"/>
      <c r="AH187"/>
      <c r="AI187"/>
      <c r="AJ187"/>
      <c r="AK187"/>
      <c r="AL187"/>
      <c r="AM187"/>
    </row>
    <row r="188" spans="1:39" ht="14.5" x14ac:dyDescent="0.3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AD188" t="s">
        <v>42</v>
      </c>
      <c r="AE188">
        <v>0.93577318988186919</v>
      </c>
      <c r="AF188"/>
      <c r="AG188"/>
      <c r="AH188"/>
      <c r="AI188"/>
      <c r="AJ188"/>
      <c r="AK188"/>
      <c r="AL188"/>
      <c r="AM188"/>
    </row>
    <row r="189" spans="1:39" ht="14.5" x14ac:dyDescent="0.3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AD189" t="s">
        <v>43</v>
      </c>
      <c r="AE189">
        <v>0.33873205482802937</v>
      </c>
      <c r="AF189"/>
      <c r="AG189"/>
      <c r="AH189"/>
      <c r="AI189"/>
      <c r="AJ189"/>
      <c r="AK189"/>
      <c r="AL189"/>
      <c r="AM189"/>
    </row>
    <row r="190" spans="1:39" ht="15" thickBot="1" x14ac:dyDescent="0.4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AD190" s="11" t="s">
        <v>44</v>
      </c>
      <c r="AE190" s="11">
        <v>30</v>
      </c>
      <c r="AF190"/>
      <c r="AG190"/>
      <c r="AH190"/>
      <c r="AI190"/>
      <c r="AJ190"/>
      <c r="AK190"/>
      <c r="AL190"/>
      <c r="AM190"/>
    </row>
    <row r="191" spans="1:39" ht="14.5" x14ac:dyDescent="0.3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AD191"/>
      <c r="AE191"/>
      <c r="AF191"/>
      <c r="AG191"/>
      <c r="AH191"/>
      <c r="AI191"/>
      <c r="AJ191"/>
      <c r="AK191"/>
      <c r="AL191"/>
      <c r="AM191"/>
    </row>
    <row r="192" spans="1:39" ht="15" thickBot="1" x14ac:dyDescent="0.4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AD192" t="s">
        <v>45</v>
      </c>
      <c r="AE192"/>
      <c r="AF192"/>
      <c r="AG192"/>
      <c r="AH192"/>
      <c r="AI192"/>
      <c r="AJ192"/>
      <c r="AK192"/>
      <c r="AL192"/>
      <c r="AM192"/>
    </row>
    <row r="193" spans="1:39" ht="14.5" x14ac:dyDescent="0.3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AD193" s="12"/>
      <c r="AE193" s="12" t="s">
        <v>50</v>
      </c>
      <c r="AF193" s="12" t="s">
        <v>51</v>
      </c>
      <c r="AG193" s="12" t="s">
        <v>52</v>
      </c>
      <c r="AH193" s="12" t="s">
        <v>53</v>
      </c>
      <c r="AI193" s="12" t="s">
        <v>54</v>
      </c>
      <c r="AJ193"/>
      <c r="AK193"/>
      <c r="AL193"/>
      <c r="AM193"/>
    </row>
    <row r="194" spans="1:39" ht="14.5" x14ac:dyDescent="0.3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AD194" t="s">
        <v>46</v>
      </c>
      <c r="AE194">
        <v>5</v>
      </c>
      <c r="AF194">
        <v>49.05394546070422</v>
      </c>
      <c r="AG194">
        <v>9.810789092140844</v>
      </c>
      <c r="AH194">
        <v>85.504967494605467</v>
      </c>
      <c r="AI194">
        <v>1.7103251628623798E-14</v>
      </c>
      <c r="AJ194"/>
      <c r="AK194"/>
      <c r="AL194"/>
      <c r="AM194"/>
    </row>
    <row r="195" spans="1:39" ht="14.5" x14ac:dyDescent="0.3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AD195" t="s">
        <v>47</v>
      </c>
      <c r="AE195">
        <v>24</v>
      </c>
      <c r="AF195">
        <v>2.7537457192324579</v>
      </c>
      <c r="AG195">
        <v>0.11473940496801908</v>
      </c>
      <c r="AH195"/>
      <c r="AI195"/>
      <c r="AJ195"/>
      <c r="AK195"/>
      <c r="AL195"/>
      <c r="AM195"/>
    </row>
    <row r="196" spans="1:39" ht="15" thickBot="1" x14ac:dyDescent="0.4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AD196" s="11" t="s">
        <v>48</v>
      </c>
      <c r="AE196" s="11">
        <v>29</v>
      </c>
      <c r="AF196" s="11">
        <v>51.807691179936675</v>
      </c>
      <c r="AG196" s="11"/>
      <c r="AH196" s="11"/>
      <c r="AI196" s="11"/>
      <c r="AJ196"/>
      <c r="AK196"/>
      <c r="AL196"/>
      <c r="AM196"/>
    </row>
    <row r="197" spans="1:39" ht="15" thickBot="1" x14ac:dyDescent="0.4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AD197"/>
      <c r="AE197"/>
      <c r="AF197"/>
      <c r="AG197"/>
      <c r="AH197"/>
      <c r="AI197"/>
      <c r="AJ197"/>
      <c r="AK197"/>
      <c r="AL197"/>
      <c r="AM197"/>
    </row>
    <row r="198" spans="1:39" ht="14.5" x14ac:dyDescent="0.3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AD198" s="12"/>
      <c r="AE198" s="12" t="s">
        <v>55</v>
      </c>
      <c r="AF198" s="12" t="s">
        <v>43</v>
      </c>
      <c r="AG198" s="12" t="s">
        <v>56</v>
      </c>
      <c r="AH198" s="12" t="s">
        <v>57</v>
      </c>
      <c r="AI198" s="12" t="s">
        <v>58</v>
      </c>
      <c r="AJ198" s="12" t="s">
        <v>59</v>
      </c>
      <c r="AK198" s="12" t="s">
        <v>60</v>
      </c>
      <c r="AL198" s="12" t="s">
        <v>61</v>
      </c>
      <c r="AM198"/>
    </row>
    <row r="199" spans="1:39" ht="14.5" x14ac:dyDescent="0.3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AD199" t="s">
        <v>49</v>
      </c>
      <c r="AE199">
        <v>-0.77861842048394858</v>
      </c>
      <c r="AF199">
        <v>0.39325523972858956</v>
      </c>
      <c r="AG199">
        <v>-1.9799314588187626</v>
      </c>
      <c r="AH199">
        <v>5.9288858890892714E-2</v>
      </c>
      <c r="AI199">
        <v>-1.590257344112469</v>
      </c>
      <c r="AJ199">
        <v>3.3020503144571722E-2</v>
      </c>
      <c r="AK199">
        <v>-1.590257344112469</v>
      </c>
      <c r="AL199">
        <v>3.3020503144571722E-2</v>
      </c>
      <c r="AM199"/>
    </row>
    <row r="200" spans="1:39" ht="14.5" x14ac:dyDescent="0.3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AD200" t="s">
        <v>68</v>
      </c>
      <c r="AE200">
        <v>2.5272164216545233E-2</v>
      </c>
      <c r="AF200">
        <v>6.8128155395750692E-2</v>
      </c>
      <c r="AG200">
        <v>0.37095036655170494</v>
      </c>
      <c r="AH200" s="15">
        <v>0.71392879211569227</v>
      </c>
      <c r="AI200">
        <v>-0.11533743771111521</v>
      </c>
      <c r="AJ200">
        <v>0.16588176614420569</v>
      </c>
      <c r="AK200">
        <v>-0.11533743771111521</v>
      </c>
      <c r="AL200">
        <v>0.16588176614420569</v>
      </c>
      <c r="AM200"/>
    </row>
    <row r="201" spans="1:39" ht="14.5" x14ac:dyDescent="0.3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AD201" t="s">
        <v>7</v>
      </c>
      <c r="AE201">
        <v>5.3303860888223738E-4</v>
      </c>
      <c r="AF201">
        <v>2.5046481029621315E-4</v>
      </c>
      <c r="AG201">
        <v>2.1281976028961402</v>
      </c>
      <c r="AH201">
        <v>4.3787721877081007E-2</v>
      </c>
      <c r="AI201">
        <v>1.6104647173446852E-5</v>
      </c>
      <c r="AJ201">
        <v>1.0499725705910279E-3</v>
      </c>
      <c r="AK201">
        <v>1.6104647173446852E-5</v>
      </c>
      <c r="AL201">
        <v>1.0499725705910279E-3</v>
      </c>
      <c r="AM201"/>
    </row>
    <row r="202" spans="1:39" ht="14.5" x14ac:dyDescent="0.3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AD202" t="s">
        <v>82</v>
      </c>
      <c r="AE202">
        <v>5.4161628151771482E-4</v>
      </c>
      <c r="AF202">
        <v>1.3234880864384138E-3</v>
      </c>
      <c r="AG202">
        <v>0.40923396822954172</v>
      </c>
      <c r="AH202" s="15">
        <v>0.68599720541345688</v>
      </c>
      <c r="AI202">
        <v>-2.189928876414355E-3</v>
      </c>
      <c r="AJ202">
        <v>3.2731614394497848E-3</v>
      </c>
      <c r="AK202">
        <v>-2.189928876414355E-3</v>
      </c>
      <c r="AL202">
        <v>3.2731614394497848E-3</v>
      </c>
      <c r="AM202"/>
    </row>
    <row r="203" spans="1:39" ht="14.5" x14ac:dyDescent="0.3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AD203" t="s">
        <v>9</v>
      </c>
      <c r="AE203">
        <v>1.9056359453388586E-2</v>
      </c>
      <c r="AF203">
        <v>2.789578707913868E-2</v>
      </c>
      <c r="AG203">
        <v>0.68312678897809309</v>
      </c>
      <c r="AH203" s="15">
        <v>0.50106870317508656</v>
      </c>
      <c r="AI203">
        <v>-3.8517715374727396E-2</v>
      </c>
      <c r="AJ203">
        <v>7.6630434281504567E-2</v>
      </c>
      <c r="AK203">
        <v>-3.8517715374727396E-2</v>
      </c>
      <c r="AL203">
        <v>7.6630434281504567E-2</v>
      </c>
      <c r="AM203"/>
    </row>
    <row r="204" spans="1:39" ht="15" thickBot="1" x14ac:dyDescent="0.4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AD204" s="11" t="s">
        <v>167</v>
      </c>
      <c r="AE204" s="11">
        <v>1284.3936190415982</v>
      </c>
      <c r="AF204" s="11">
        <v>81.83728411585345</v>
      </c>
      <c r="AG204" s="11">
        <v>15.694480002822901</v>
      </c>
      <c r="AH204" s="11">
        <v>4.0359695533216717E-14</v>
      </c>
      <c r="AI204" s="11">
        <v>1115.4897660673441</v>
      </c>
      <c r="AJ204" s="11">
        <v>1453.2974720158522</v>
      </c>
      <c r="AK204" s="11">
        <v>1115.4897660673441</v>
      </c>
      <c r="AL204" s="11">
        <v>1453.2974720158522</v>
      </c>
      <c r="AM204"/>
    </row>
    <row r="205" spans="1:39" ht="14.5" x14ac:dyDescent="0.3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AD205"/>
      <c r="AE205"/>
      <c r="AF205"/>
      <c r="AG205"/>
      <c r="AH205"/>
      <c r="AI205"/>
      <c r="AJ205"/>
      <c r="AK205"/>
      <c r="AL205"/>
      <c r="AM205"/>
    </row>
    <row r="206" spans="1:39" ht="14.5" x14ac:dyDescent="0.3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AD206"/>
      <c r="AE206"/>
      <c r="AF206"/>
      <c r="AG206"/>
      <c r="AH206"/>
      <c r="AI206"/>
      <c r="AJ206"/>
      <c r="AK206"/>
      <c r="AL206"/>
      <c r="AM206"/>
    </row>
    <row r="207" spans="1:39" ht="14.5" x14ac:dyDescent="0.3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AD207"/>
      <c r="AE207"/>
      <c r="AF207"/>
      <c r="AG207"/>
      <c r="AH207"/>
      <c r="AI207"/>
      <c r="AJ207"/>
      <c r="AK207"/>
      <c r="AL207"/>
      <c r="AM207"/>
    </row>
    <row r="208" spans="1:39" ht="14.5" x14ac:dyDescent="0.3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AD208"/>
      <c r="AE208"/>
      <c r="AF208"/>
      <c r="AG208"/>
      <c r="AH208"/>
      <c r="AI208"/>
      <c r="AJ208"/>
      <c r="AK208"/>
      <c r="AL208"/>
    </row>
    <row r="209" spans="1:30" ht="14.5" x14ac:dyDescent="0.3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AD209"/>
    </row>
    <row r="210" spans="1:30" ht="14.5" x14ac:dyDescent="0.3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AD210"/>
    </row>
    <row r="211" spans="1:30" ht="14.5" x14ac:dyDescent="0.3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AD211"/>
    </row>
    <row r="212" spans="1:30" ht="14.5" x14ac:dyDescent="0.3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AD212"/>
    </row>
    <row r="213" spans="1:30" ht="14.5" x14ac:dyDescent="0.3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AD213"/>
    </row>
    <row r="214" spans="1:30" ht="14.5" x14ac:dyDescent="0.3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AD214"/>
    </row>
    <row r="215" spans="1:30" ht="14.5" x14ac:dyDescent="0.3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AD215"/>
    </row>
    <row r="216" spans="1:30" ht="14.5" x14ac:dyDescent="0.3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AD216"/>
    </row>
    <row r="217" spans="1:30" ht="14.5" x14ac:dyDescent="0.3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AD217"/>
    </row>
    <row r="218" spans="1:30" ht="14.5" x14ac:dyDescent="0.3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AD218"/>
    </row>
    <row r="219" spans="1:30" ht="14.5" x14ac:dyDescent="0.3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AD219"/>
    </row>
    <row r="220" spans="1:30" ht="14.5" x14ac:dyDescent="0.3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AD220"/>
    </row>
    <row r="221" spans="1:30" ht="14.5" x14ac:dyDescent="0.3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AD221"/>
    </row>
    <row r="222" spans="1:30" ht="14.5" x14ac:dyDescent="0.3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AD222"/>
    </row>
    <row r="223" spans="1:30" ht="14.5" x14ac:dyDescent="0.3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AD223"/>
    </row>
    <row r="224" spans="1:30" ht="14.5" x14ac:dyDescent="0.3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AD224"/>
    </row>
    <row r="225" spans="1:30" ht="14.5" x14ac:dyDescent="0.3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AD225"/>
    </row>
    <row r="226" spans="1:30" ht="14.5" x14ac:dyDescent="0.3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AD226"/>
    </row>
    <row r="227" spans="1:30" ht="14.5" x14ac:dyDescent="0.3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AD227"/>
    </row>
    <row r="228" spans="1:30" ht="14.5" x14ac:dyDescent="0.3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AD228"/>
    </row>
    <row r="229" spans="1:30" ht="14.5" x14ac:dyDescent="0.3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AD229"/>
    </row>
    <row r="230" spans="1:30" ht="14.5" x14ac:dyDescent="0.3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AD230"/>
    </row>
    <row r="231" spans="1:30" ht="14.5" x14ac:dyDescent="0.3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AD231"/>
    </row>
    <row r="232" spans="1:30" ht="14.5" x14ac:dyDescent="0.3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AD232"/>
    </row>
    <row r="233" spans="1:30" ht="14.5" x14ac:dyDescent="0.3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AD233"/>
    </row>
    <row r="234" spans="1:30" ht="14.5" x14ac:dyDescent="0.3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AD234"/>
    </row>
    <row r="235" spans="1:30" ht="14.5" x14ac:dyDescent="0.3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AD235"/>
    </row>
    <row r="236" spans="1:30" ht="14.5" x14ac:dyDescent="0.3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AD236"/>
    </row>
    <row r="237" spans="1:30" ht="14.5" x14ac:dyDescent="0.3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AD237"/>
    </row>
    <row r="238" spans="1:30" ht="14.5" x14ac:dyDescent="0.3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AD238"/>
    </row>
    <row r="239" spans="1:30" ht="14.5" x14ac:dyDescent="0.3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AD239"/>
    </row>
    <row r="240" spans="1:30" ht="14.5" x14ac:dyDescent="0.3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AD240"/>
    </row>
    <row r="241" spans="1:30" ht="14.5" x14ac:dyDescent="0.3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AD241"/>
    </row>
    <row r="242" spans="1:30" ht="14.5" x14ac:dyDescent="0.3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AD242"/>
    </row>
    <row r="243" spans="1:30" ht="14.5" x14ac:dyDescent="0.3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AD243"/>
    </row>
    <row r="244" spans="1:30" ht="14.5" x14ac:dyDescent="0.3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AD244"/>
    </row>
    <row r="245" spans="1:30" ht="14.5" x14ac:dyDescent="0.3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AD245"/>
    </row>
    <row r="246" spans="1:30" ht="14.5" x14ac:dyDescent="0.3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AD246"/>
    </row>
    <row r="247" spans="1:30" ht="14.5" x14ac:dyDescent="0.3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AD247"/>
    </row>
    <row r="248" spans="1:30" ht="14.5" x14ac:dyDescent="0.3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AD248"/>
    </row>
    <row r="249" spans="1:30" ht="14.5" x14ac:dyDescent="0.3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AD249"/>
    </row>
    <row r="250" spans="1:30" ht="14.5" x14ac:dyDescent="0.3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AD250"/>
    </row>
    <row r="251" spans="1:30" ht="14.5" x14ac:dyDescent="0.35">
      <c r="A251"/>
      <c r="B251"/>
      <c r="D251"/>
      <c r="E251"/>
      <c r="F251"/>
      <c r="G251"/>
      <c r="H251"/>
      <c r="J251"/>
      <c r="K251"/>
      <c r="L251"/>
      <c r="M251"/>
      <c r="N251"/>
      <c r="W251"/>
      <c r="X251"/>
      <c r="AD251"/>
    </row>
    <row r="252" spans="1:30" ht="14.5" x14ac:dyDescent="0.35">
      <c r="A252"/>
      <c r="B252"/>
      <c r="D252"/>
      <c r="E252"/>
      <c r="F252"/>
      <c r="G252"/>
      <c r="H252"/>
      <c r="J252"/>
      <c r="K252"/>
      <c r="L252"/>
      <c r="M252"/>
      <c r="N252"/>
      <c r="W252"/>
      <c r="X252"/>
      <c r="AD252"/>
    </row>
    <row r="253" spans="1:30" ht="14.5" x14ac:dyDescent="0.35">
      <c r="A253"/>
      <c r="B253"/>
      <c r="D253"/>
      <c r="E253"/>
      <c r="F253"/>
      <c r="G253"/>
      <c r="H253"/>
      <c r="J253"/>
      <c r="K253"/>
      <c r="L253"/>
      <c r="M253"/>
      <c r="N253"/>
      <c r="W253"/>
      <c r="X253"/>
      <c r="AD253"/>
    </row>
    <row r="254" spans="1:30" ht="14.5" x14ac:dyDescent="0.35">
      <c r="A254"/>
      <c r="B254"/>
      <c r="D254"/>
      <c r="E254"/>
      <c r="F254"/>
      <c r="G254"/>
      <c r="H254"/>
      <c r="J254"/>
      <c r="K254"/>
      <c r="L254"/>
      <c r="M254"/>
      <c r="N254"/>
      <c r="W254"/>
      <c r="X254"/>
      <c r="AD254"/>
    </row>
    <row r="255" spans="1:30" ht="14.5" x14ac:dyDescent="0.35">
      <c r="A255"/>
      <c r="B255"/>
      <c r="D255"/>
      <c r="E255"/>
      <c r="F255"/>
      <c r="G255"/>
      <c r="H255"/>
      <c r="J255"/>
      <c r="K255"/>
      <c r="L255"/>
      <c r="M255"/>
      <c r="N255"/>
      <c r="W255"/>
      <c r="X255"/>
      <c r="AD255"/>
    </row>
    <row r="256" spans="1:30" ht="14.5" x14ac:dyDescent="0.35">
      <c r="A256"/>
      <c r="B256"/>
      <c r="D256"/>
      <c r="E256"/>
      <c r="F256"/>
      <c r="G256"/>
      <c r="H256"/>
      <c r="J256"/>
      <c r="K256"/>
      <c r="L256"/>
      <c r="M256"/>
      <c r="N256"/>
      <c r="W256"/>
      <c r="X256"/>
      <c r="AD256"/>
    </row>
    <row r="257" spans="1:30" ht="14.5" x14ac:dyDescent="0.35">
      <c r="A257"/>
      <c r="B257"/>
      <c r="D257"/>
      <c r="E257"/>
      <c r="F257"/>
      <c r="G257"/>
      <c r="H257"/>
      <c r="J257"/>
      <c r="K257"/>
      <c r="L257"/>
      <c r="M257"/>
      <c r="N257"/>
      <c r="W257"/>
      <c r="X257"/>
      <c r="AD257"/>
    </row>
    <row r="258" spans="1:30" ht="14.5" x14ac:dyDescent="0.35">
      <c r="A258"/>
      <c r="B258"/>
      <c r="D258"/>
      <c r="E258"/>
      <c r="F258"/>
      <c r="G258"/>
      <c r="H258"/>
      <c r="J258"/>
      <c r="K258"/>
      <c r="L258"/>
      <c r="M258"/>
      <c r="N258"/>
      <c r="W258"/>
      <c r="X258"/>
      <c r="AD258"/>
    </row>
    <row r="259" spans="1:30" ht="14.5" x14ac:dyDescent="0.35">
      <c r="A259"/>
      <c r="B259"/>
      <c r="D259"/>
      <c r="E259"/>
      <c r="F259"/>
      <c r="G259"/>
      <c r="H259"/>
      <c r="J259"/>
      <c r="K259"/>
      <c r="L259"/>
      <c r="M259"/>
      <c r="N259"/>
      <c r="W259"/>
      <c r="X259"/>
      <c r="AD259"/>
    </row>
    <row r="260" spans="1:30" ht="14.5" x14ac:dyDescent="0.35">
      <c r="A260"/>
      <c r="B260"/>
      <c r="D260"/>
      <c r="E260"/>
      <c r="F260"/>
      <c r="G260"/>
      <c r="H260"/>
      <c r="J260"/>
      <c r="K260"/>
      <c r="L260"/>
      <c r="M260"/>
      <c r="N260"/>
      <c r="W260"/>
      <c r="X260"/>
      <c r="AD260"/>
    </row>
    <row r="261" spans="1:30" ht="14.5" x14ac:dyDescent="0.35">
      <c r="A261"/>
      <c r="B261"/>
      <c r="D261"/>
      <c r="E261"/>
      <c r="F261"/>
      <c r="G261"/>
      <c r="H261"/>
      <c r="J261"/>
      <c r="K261"/>
      <c r="L261"/>
      <c r="M261"/>
      <c r="N261"/>
      <c r="W261"/>
      <c r="X261"/>
      <c r="AD261"/>
    </row>
    <row r="262" spans="1:30" ht="14.5" x14ac:dyDescent="0.35">
      <c r="A262"/>
      <c r="B262"/>
      <c r="D262"/>
      <c r="E262"/>
      <c r="F262"/>
      <c r="G262"/>
      <c r="H262"/>
      <c r="J262"/>
      <c r="K262"/>
      <c r="L262"/>
      <c r="M262"/>
      <c r="N262"/>
      <c r="W262"/>
      <c r="X262"/>
      <c r="AD262"/>
    </row>
    <row r="263" spans="1:30" ht="14.5" x14ac:dyDescent="0.35">
      <c r="A263"/>
      <c r="B263"/>
      <c r="D263"/>
      <c r="E263"/>
      <c r="F263"/>
      <c r="G263"/>
      <c r="H263"/>
      <c r="J263"/>
      <c r="K263"/>
      <c r="L263"/>
      <c r="M263"/>
      <c r="N263"/>
      <c r="W263"/>
      <c r="X263"/>
      <c r="AD263"/>
    </row>
    <row r="264" spans="1:30" ht="14.5" x14ac:dyDescent="0.35">
      <c r="A264"/>
      <c r="B264"/>
      <c r="D264"/>
      <c r="E264"/>
      <c r="F264"/>
      <c r="G264"/>
      <c r="H264"/>
      <c r="J264"/>
      <c r="K264"/>
      <c r="L264"/>
      <c r="M264"/>
      <c r="N264"/>
      <c r="W264"/>
      <c r="X264"/>
      <c r="AD264"/>
    </row>
    <row r="265" spans="1:30" ht="14.5" x14ac:dyDescent="0.35">
      <c r="A265"/>
      <c r="B265"/>
      <c r="D265"/>
      <c r="E265"/>
      <c r="F265"/>
      <c r="G265"/>
      <c r="H265"/>
      <c r="J265"/>
      <c r="K265"/>
      <c r="L265"/>
      <c r="M265"/>
      <c r="N265"/>
      <c r="W265"/>
      <c r="X265"/>
      <c r="AD265"/>
    </row>
    <row r="266" spans="1:30" ht="14.5" x14ac:dyDescent="0.35">
      <c r="A266"/>
      <c r="B266"/>
      <c r="D266"/>
      <c r="E266"/>
      <c r="F266"/>
      <c r="G266"/>
      <c r="H266"/>
      <c r="J266"/>
      <c r="K266"/>
      <c r="L266"/>
      <c r="M266"/>
      <c r="N266"/>
      <c r="W266"/>
      <c r="X266"/>
      <c r="AD266"/>
    </row>
    <row r="267" spans="1:30" ht="14.5" x14ac:dyDescent="0.35">
      <c r="A267"/>
      <c r="B267"/>
      <c r="D267"/>
      <c r="E267"/>
      <c r="F267"/>
      <c r="G267"/>
      <c r="H267"/>
      <c r="J267"/>
      <c r="K267"/>
      <c r="L267"/>
      <c r="M267"/>
      <c r="N267"/>
      <c r="W267"/>
      <c r="X267"/>
      <c r="AD267"/>
    </row>
    <row r="268" spans="1:30" ht="14.5" x14ac:dyDescent="0.35">
      <c r="A268"/>
      <c r="B268"/>
      <c r="D268"/>
      <c r="E268"/>
      <c r="F268"/>
      <c r="G268"/>
      <c r="H268"/>
      <c r="J268"/>
      <c r="K268"/>
      <c r="L268"/>
      <c r="M268"/>
      <c r="N268"/>
      <c r="W268"/>
      <c r="X268"/>
      <c r="AD268"/>
    </row>
    <row r="269" spans="1:30" ht="14.5" x14ac:dyDescent="0.35">
      <c r="A269"/>
      <c r="B269"/>
      <c r="D269"/>
      <c r="E269"/>
      <c r="F269"/>
      <c r="G269"/>
      <c r="H269"/>
      <c r="J269"/>
      <c r="K269"/>
      <c r="L269"/>
      <c r="M269"/>
      <c r="N269"/>
      <c r="W269"/>
      <c r="X269"/>
      <c r="AD269"/>
    </row>
    <row r="270" spans="1:30" ht="14.5" x14ac:dyDescent="0.35">
      <c r="A270"/>
      <c r="B270"/>
      <c r="D270"/>
      <c r="E270"/>
      <c r="F270"/>
      <c r="G270"/>
      <c r="H270"/>
      <c r="J270"/>
      <c r="K270"/>
      <c r="L270"/>
      <c r="M270"/>
      <c r="N270"/>
      <c r="W270"/>
      <c r="X270"/>
      <c r="AD270"/>
    </row>
    <row r="271" spans="1:30" ht="14.5" x14ac:dyDescent="0.35">
      <c r="A271"/>
      <c r="B271"/>
      <c r="D271"/>
      <c r="E271"/>
      <c r="F271"/>
      <c r="G271"/>
      <c r="H271"/>
      <c r="J271"/>
      <c r="K271"/>
      <c r="L271"/>
      <c r="M271"/>
      <c r="N271"/>
      <c r="W271"/>
      <c r="X271"/>
      <c r="AD271"/>
    </row>
    <row r="272" spans="1:30" ht="14.5" x14ac:dyDescent="0.35">
      <c r="A272"/>
      <c r="B272"/>
      <c r="D272"/>
      <c r="E272"/>
      <c r="F272"/>
      <c r="G272"/>
      <c r="H272"/>
      <c r="J272"/>
      <c r="K272"/>
      <c r="L272"/>
      <c r="M272"/>
      <c r="N272"/>
      <c r="W272"/>
      <c r="X272"/>
      <c r="AD272"/>
    </row>
    <row r="273" spans="1:30" ht="14.5" x14ac:dyDescent="0.35">
      <c r="A273"/>
      <c r="B273"/>
      <c r="D273"/>
      <c r="E273"/>
      <c r="F273"/>
      <c r="G273"/>
      <c r="H273"/>
      <c r="J273"/>
      <c r="K273"/>
      <c r="L273"/>
      <c r="M273"/>
      <c r="N273"/>
      <c r="W273"/>
      <c r="X273"/>
      <c r="AD273"/>
    </row>
    <row r="274" spans="1:30" ht="14.5" x14ac:dyDescent="0.35">
      <c r="A274"/>
      <c r="B274"/>
      <c r="D274"/>
      <c r="E274"/>
      <c r="F274"/>
      <c r="G274"/>
      <c r="H274"/>
      <c r="J274"/>
      <c r="K274"/>
      <c r="L274"/>
      <c r="M274"/>
      <c r="N274"/>
      <c r="W274"/>
      <c r="X274"/>
      <c r="AD274"/>
    </row>
    <row r="275" spans="1:30" ht="14.5" x14ac:dyDescent="0.35">
      <c r="A275"/>
      <c r="B275"/>
      <c r="D275"/>
      <c r="E275"/>
      <c r="F275"/>
      <c r="G275"/>
      <c r="H275"/>
      <c r="J275"/>
      <c r="K275"/>
      <c r="L275"/>
      <c r="M275"/>
      <c r="N275"/>
      <c r="W275"/>
      <c r="X275"/>
      <c r="AD275"/>
    </row>
    <row r="276" spans="1:30" ht="14.5" x14ac:dyDescent="0.35">
      <c r="AD276"/>
    </row>
    <row r="277" spans="1:30" ht="14.5" x14ac:dyDescent="0.35">
      <c r="AD277"/>
    </row>
    <row r="278" spans="1:30" ht="14.5" x14ac:dyDescent="0.35">
      <c r="AD278"/>
    </row>
    <row r="279" spans="1:30" ht="14.5" x14ac:dyDescent="0.35">
      <c r="AD279"/>
    </row>
    <row r="280" spans="1:30" ht="14.5" x14ac:dyDescent="0.35">
      <c r="AD280"/>
    </row>
    <row r="281" spans="1:30" ht="14.5" x14ac:dyDescent="0.35">
      <c r="AD281"/>
    </row>
    <row r="282" spans="1:30" ht="14.5" x14ac:dyDescent="0.35">
      <c r="AD282"/>
    </row>
    <row r="283" spans="1:30" ht="14.5" x14ac:dyDescent="0.35">
      <c r="AD283"/>
    </row>
    <row r="284" spans="1:30" ht="14.5" x14ac:dyDescent="0.35">
      <c r="AD284"/>
    </row>
    <row r="285" spans="1:30" ht="14.5" x14ac:dyDescent="0.35">
      <c r="AD285"/>
    </row>
    <row r="286" spans="1:30" ht="14.5" x14ac:dyDescent="0.35">
      <c r="AD286"/>
    </row>
    <row r="287" spans="1:30" ht="14.5" x14ac:dyDescent="0.35">
      <c r="AD287"/>
    </row>
    <row r="288" spans="1:30" ht="14.5" x14ac:dyDescent="0.35">
      <c r="AD288"/>
    </row>
    <row r="289" spans="30:30" ht="14.5" x14ac:dyDescent="0.35">
      <c r="AD289"/>
    </row>
    <row r="290" spans="30:30" ht="14.5" x14ac:dyDescent="0.35">
      <c r="AD290"/>
    </row>
    <row r="291" spans="30:30" ht="14.5" x14ac:dyDescent="0.35">
      <c r="AD291"/>
    </row>
    <row r="292" spans="30:30" ht="14.5" x14ac:dyDescent="0.35">
      <c r="AD292"/>
    </row>
    <row r="293" spans="30:30" ht="14.5" x14ac:dyDescent="0.35">
      <c r="AD293"/>
    </row>
    <row r="294" spans="30:30" ht="14.5" x14ac:dyDescent="0.35">
      <c r="AD294"/>
    </row>
    <row r="295" spans="30:30" ht="14.5" x14ac:dyDescent="0.35">
      <c r="AD295"/>
    </row>
    <row r="296" spans="30:30" ht="14.5" x14ac:dyDescent="0.35">
      <c r="AD296"/>
    </row>
    <row r="297" spans="30:30" ht="14.5" x14ac:dyDescent="0.35">
      <c r="AD297"/>
    </row>
    <row r="298" spans="30:30" ht="14.5" x14ac:dyDescent="0.35">
      <c r="AD298"/>
    </row>
    <row r="299" spans="30:30" ht="14.5" x14ac:dyDescent="0.35">
      <c r="AD299"/>
    </row>
    <row r="300" spans="30:30" ht="14.5" x14ac:dyDescent="0.35">
      <c r="AD300"/>
    </row>
    <row r="301" spans="30:30" ht="14.5" x14ac:dyDescent="0.35">
      <c r="AD301"/>
    </row>
    <row r="302" spans="30:30" ht="14.5" x14ac:dyDescent="0.35">
      <c r="AD302"/>
    </row>
    <row r="303" spans="30:30" ht="14.5" x14ac:dyDescent="0.35">
      <c r="AD303"/>
    </row>
    <row r="304" spans="30:30" ht="14.5" x14ac:dyDescent="0.35">
      <c r="AD304"/>
    </row>
    <row r="305" spans="30:30" ht="14.5" x14ac:dyDescent="0.35">
      <c r="AD305"/>
    </row>
    <row r="306" spans="30:30" ht="14.5" x14ac:dyDescent="0.35">
      <c r="AD306"/>
    </row>
    <row r="307" spans="30:30" ht="14.5" x14ac:dyDescent="0.35">
      <c r="AD307"/>
    </row>
    <row r="308" spans="30:30" ht="14.5" x14ac:dyDescent="0.35">
      <c r="AD308"/>
    </row>
    <row r="309" spans="30:30" ht="14.5" x14ac:dyDescent="0.35">
      <c r="AD309"/>
    </row>
    <row r="310" spans="30:30" ht="14.5" x14ac:dyDescent="0.35">
      <c r="AD310"/>
    </row>
    <row r="311" spans="30:30" ht="14.5" x14ac:dyDescent="0.35">
      <c r="AD311"/>
    </row>
    <row r="312" spans="30:30" ht="14.5" x14ac:dyDescent="0.35">
      <c r="AD312"/>
    </row>
    <row r="313" spans="30:30" ht="14.5" x14ac:dyDescent="0.35">
      <c r="AD313"/>
    </row>
    <row r="314" spans="30:30" ht="14.5" x14ac:dyDescent="0.35">
      <c r="AD314"/>
    </row>
    <row r="315" spans="30:30" ht="14.5" x14ac:dyDescent="0.35">
      <c r="AD315"/>
    </row>
    <row r="316" spans="30:30" ht="14.5" x14ac:dyDescent="0.35">
      <c r="AD316"/>
    </row>
    <row r="317" spans="30:30" ht="14.5" x14ac:dyDescent="0.35">
      <c r="AD317"/>
    </row>
    <row r="318" spans="30:30" ht="14.5" x14ac:dyDescent="0.35">
      <c r="AD318"/>
    </row>
    <row r="319" spans="30:30" ht="14.5" x14ac:dyDescent="0.35">
      <c r="AD319"/>
    </row>
    <row r="320" spans="30:30" ht="14.5" x14ac:dyDescent="0.35">
      <c r="AD320"/>
    </row>
    <row r="321" spans="30:30" ht="14.5" x14ac:dyDescent="0.35">
      <c r="AD321"/>
    </row>
    <row r="322" spans="30:30" ht="14.5" x14ac:dyDescent="0.35">
      <c r="AD322"/>
    </row>
    <row r="323" spans="30:30" ht="14.5" x14ac:dyDescent="0.35">
      <c r="AD323"/>
    </row>
    <row r="324" spans="30:30" ht="14.5" x14ac:dyDescent="0.35">
      <c r="AD324"/>
    </row>
    <row r="325" spans="30:30" ht="14.5" x14ac:dyDescent="0.35">
      <c r="AD325"/>
    </row>
    <row r="326" spans="30:30" ht="14.5" x14ac:dyDescent="0.35">
      <c r="AD326"/>
    </row>
    <row r="327" spans="30:30" ht="14.5" x14ac:dyDescent="0.35">
      <c r="AD327"/>
    </row>
    <row r="328" spans="30:30" ht="14.5" x14ac:dyDescent="0.35">
      <c r="AD328"/>
    </row>
    <row r="329" spans="30:30" ht="14.5" x14ac:dyDescent="0.35">
      <c r="AD329"/>
    </row>
    <row r="330" spans="30:30" ht="14.5" x14ac:dyDescent="0.35">
      <c r="AD330"/>
    </row>
    <row r="331" spans="30:30" ht="14.5" x14ac:dyDescent="0.35">
      <c r="AD331"/>
    </row>
    <row r="332" spans="30:30" ht="14.5" x14ac:dyDescent="0.35">
      <c r="AD332"/>
    </row>
    <row r="333" spans="30:30" ht="14.5" x14ac:dyDescent="0.35">
      <c r="AD333"/>
    </row>
    <row r="334" spans="30:30" ht="14.5" x14ac:dyDescent="0.35">
      <c r="AD334"/>
    </row>
    <row r="335" spans="30:30" ht="14.5" x14ac:dyDescent="0.35">
      <c r="AD335"/>
    </row>
    <row r="336" spans="30:30" ht="14.5" x14ac:dyDescent="0.35">
      <c r="AD336"/>
    </row>
    <row r="337" spans="30:30" ht="14.5" x14ac:dyDescent="0.35">
      <c r="AD337"/>
    </row>
    <row r="338" spans="30:30" ht="14.5" x14ac:dyDescent="0.35">
      <c r="AD338"/>
    </row>
    <row r="339" spans="30:30" ht="14.5" x14ac:dyDescent="0.35">
      <c r="AD339"/>
    </row>
    <row r="340" spans="30:30" ht="14.5" x14ac:dyDescent="0.35">
      <c r="AD340"/>
    </row>
    <row r="341" spans="30:30" ht="14.5" x14ac:dyDescent="0.35">
      <c r="AD341"/>
    </row>
    <row r="342" spans="30:30" ht="14.5" x14ac:dyDescent="0.35">
      <c r="AD342"/>
    </row>
    <row r="343" spans="30:30" ht="14.5" x14ac:dyDescent="0.35">
      <c r="AD343"/>
    </row>
    <row r="344" spans="30:30" ht="14.5" x14ac:dyDescent="0.35">
      <c r="AD344"/>
    </row>
    <row r="345" spans="30:30" ht="14.5" x14ac:dyDescent="0.35">
      <c r="AD345"/>
    </row>
    <row r="346" spans="30:30" ht="14.5" x14ac:dyDescent="0.35">
      <c r="AD346"/>
    </row>
  </sheetData>
  <mergeCells count="2">
    <mergeCell ref="D1:F1"/>
    <mergeCell ref="J1:L1"/>
  </mergeCells>
  <conditionalFormatting sqref="Y5:Y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4:Y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2EB58-2B9F-41C9-AF09-D00CB277D9A7}">
  <dimension ref="A1:AK353"/>
  <sheetViews>
    <sheetView topLeftCell="L116" workbookViewId="0">
      <selection activeCell="AG131" sqref="AG131:AG133"/>
    </sheetView>
  </sheetViews>
  <sheetFormatPr defaultRowHeight="14.5" x14ac:dyDescent="0.35"/>
  <cols>
    <col min="2" max="2" width="9" customWidth="1"/>
    <col min="3" max="3" width="11.36328125" style="4" customWidth="1"/>
    <col min="4" max="4" width="12.54296875" bestFit="1" customWidth="1"/>
    <col min="5" max="7" width="12.54296875" customWidth="1"/>
    <col min="9" max="9" width="11.36328125" style="4" customWidth="1"/>
    <col min="14" max="21" width="11.36328125" style="4" hidden="1" customWidth="1"/>
    <col min="24" max="24" width="20.1796875" bestFit="1" customWidth="1"/>
    <col min="25" max="28" width="9" bestFit="1" customWidth="1"/>
    <col min="29" max="29" width="9" style="4" bestFit="1" customWidth="1"/>
    <col min="30" max="32" width="9" bestFit="1" customWidth="1"/>
  </cols>
  <sheetData>
    <row r="1" spans="1:31" x14ac:dyDescent="0.35">
      <c r="D1" s="304" t="s">
        <v>102</v>
      </c>
      <c r="E1" s="304"/>
      <c r="F1" s="304"/>
      <c r="G1" s="104" t="s">
        <v>89</v>
      </c>
      <c r="J1" s="304" t="s">
        <v>63</v>
      </c>
      <c r="K1" s="304"/>
      <c r="L1" s="304"/>
      <c r="M1" s="104" t="s">
        <v>89</v>
      </c>
    </row>
    <row r="2" spans="1:31" ht="56" x14ac:dyDescent="0.35">
      <c r="A2" s="56" t="s">
        <v>0</v>
      </c>
      <c r="B2" s="56" t="s">
        <v>1</v>
      </c>
      <c r="C2" s="2" t="s">
        <v>6</v>
      </c>
      <c r="D2" s="56" t="s">
        <v>7</v>
      </c>
      <c r="E2" s="56" t="s">
        <v>81</v>
      </c>
      <c r="F2" s="56" t="s">
        <v>101</v>
      </c>
      <c r="G2" s="56" t="s">
        <v>167</v>
      </c>
      <c r="H2" s="56" t="s">
        <v>10</v>
      </c>
      <c r="I2" s="2" t="s">
        <v>68</v>
      </c>
      <c r="J2" s="56" t="s">
        <v>7</v>
      </c>
      <c r="K2" s="56" t="s">
        <v>82</v>
      </c>
      <c r="L2" s="56" t="s">
        <v>101</v>
      </c>
      <c r="M2" s="56" t="s">
        <v>167</v>
      </c>
      <c r="N2" s="2" t="s">
        <v>2</v>
      </c>
      <c r="O2" s="2" t="s">
        <v>3</v>
      </c>
      <c r="P2" s="2" t="s">
        <v>4</v>
      </c>
      <c r="Q2" s="2" t="s">
        <v>5</v>
      </c>
      <c r="R2" s="2" t="s">
        <v>69</v>
      </c>
      <c r="S2" s="2" t="s">
        <v>70</v>
      </c>
      <c r="T2" s="2" t="s">
        <v>71</v>
      </c>
      <c r="U2" s="2" t="s">
        <v>72</v>
      </c>
      <c r="X2" s="56"/>
      <c r="Y2" s="56"/>
      <c r="Z2" s="56"/>
      <c r="AA2" s="56"/>
      <c r="AB2" s="56"/>
      <c r="AC2" s="1"/>
      <c r="AD2" s="56"/>
      <c r="AE2" s="56"/>
    </row>
    <row r="3" spans="1:31" x14ac:dyDescent="0.35">
      <c r="A3" s="57" t="s">
        <v>12</v>
      </c>
      <c r="B3">
        <v>15</v>
      </c>
      <c r="D3">
        <v>1246.220156079288</v>
      </c>
      <c r="E3" s="58">
        <v>598</v>
      </c>
      <c r="F3" s="59"/>
      <c r="G3" s="59"/>
      <c r="H3">
        <v>7.0800000000000004E-3</v>
      </c>
    </row>
    <row r="4" spans="1:31" x14ac:dyDescent="0.35">
      <c r="A4" s="57" t="s">
        <v>13</v>
      </c>
      <c r="B4">
        <v>4</v>
      </c>
      <c r="C4">
        <v>15</v>
      </c>
      <c r="D4">
        <v>1320.1616449332287</v>
      </c>
      <c r="E4" s="58">
        <v>752</v>
      </c>
      <c r="F4" s="59">
        <v>13.266299999999999</v>
      </c>
      <c r="G4" s="109">
        <f>H4/D4</f>
        <v>0</v>
      </c>
      <c r="H4" s="60">
        <v>0</v>
      </c>
      <c r="I4">
        <v>7.0800000000000004E-3</v>
      </c>
      <c r="J4">
        <v>1246.220156079288</v>
      </c>
      <c r="K4" s="59">
        <v>16.779050000000002</v>
      </c>
      <c r="L4" s="59"/>
      <c r="M4" s="108">
        <f>H4/D4</f>
        <v>0</v>
      </c>
      <c r="X4" s="10" t="s">
        <v>62</v>
      </c>
    </row>
    <row r="5" spans="1:31" ht="15.5" x14ac:dyDescent="0.35">
      <c r="A5" s="57" t="s">
        <v>14</v>
      </c>
      <c r="B5">
        <v>8</v>
      </c>
      <c r="C5">
        <v>4</v>
      </c>
      <c r="D5">
        <v>1064.9580755506336</v>
      </c>
      <c r="E5" s="58">
        <v>518</v>
      </c>
      <c r="F5" s="59">
        <v>11.187329999999999</v>
      </c>
      <c r="G5" s="109">
        <f t="shared" ref="G5:G34" si="0">H5/D5</f>
        <v>5.1081823077281828E-5</v>
      </c>
      <c r="H5">
        <v>5.4399999999999997E-2</v>
      </c>
      <c r="I5" s="60">
        <v>0</v>
      </c>
      <c r="J5">
        <v>1320.1616449332287</v>
      </c>
      <c r="K5" s="59">
        <v>20.322150000000001</v>
      </c>
      <c r="L5" s="59">
        <v>13.266299999999999</v>
      </c>
      <c r="M5" s="108">
        <f t="shared" ref="M5:M34" si="1">H5/D5</f>
        <v>5.1081823077281828E-5</v>
      </c>
      <c r="N5">
        <v>15</v>
      </c>
      <c r="R5">
        <v>7.0800000000000004E-3</v>
      </c>
      <c r="X5" s="244" t="s">
        <v>63</v>
      </c>
      <c r="Y5" s="241">
        <f>CORREL(B4:B34,C4:C34)</f>
        <v>0.72606184575348309</v>
      </c>
      <c r="Z5" s="126" t="str">
        <f>IF(Y5&gt;0.7,"Strong Correlation",IF(Y5&gt;0.3,"Moderate Correlation",IF(Y5&gt;0,"Weak Correlation")))</f>
        <v>Strong Correlation</v>
      </c>
      <c r="AC5" s="7" t="s">
        <v>77</v>
      </c>
    </row>
    <row r="6" spans="1:31" ht="15.5" x14ac:dyDescent="0.35">
      <c r="A6" s="57" t="s">
        <v>15</v>
      </c>
      <c r="B6">
        <v>8</v>
      </c>
      <c r="C6">
        <v>8</v>
      </c>
      <c r="D6">
        <v>1099.2166882804995</v>
      </c>
      <c r="E6" s="58">
        <v>539</v>
      </c>
      <c r="F6" s="59">
        <v>10.51925</v>
      </c>
      <c r="G6" s="109">
        <f t="shared" si="0"/>
        <v>3.6389549418660892E-8</v>
      </c>
      <c r="H6">
        <v>4.0000000000000003E-5</v>
      </c>
      <c r="I6">
        <v>5.4399999999999997E-2</v>
      </c>
      <c r="J6">
        <v>1064.9580755506336</v>
      </c>
      <c r="K6" s="59">
        <v>16.38561</v>
      </c>
      <c r="L6" s="59">
        <v>11.187329999999999</v>
      </c>
      <c r="M6" s="108">
        <f t="shared" si="1"/>
        <v>3.6389549418660892E-8</v>
      </c>
      <c r="N6">
        <v>4</v>
      </c>
      <c r="O6">
        <v>15</v>
      </c>
      <c r="R6" s="60">
        <v>0</v>
      </c>
      <c r="S6">
        <v>7.0800000000000004E-3</v>
      </c>
      <c r="X6" s="245" t="s">
        <v>64</v>
      </c>
      <c r="Y6" s="242">
        <f>CORREL(B5:B34,N5:N34)</f>
        <v>0.45265465269781696</v>
      </c>
      <c r="Z6" s="126" t="str">
        <f t="shared" ref="Z6:Z9" si="2">IF(Y6&gt;0.7,"Strong Correlation",IF(Y6&gt;0.3,"Moderate Correlation",IF(Y6&gt;0,"Weak Correlation")))</f>
        <v>Moderate Correlation</v>
      </c>
      <c r="AC6"/>
    </row>
    <row r="7" spans="1:31" ht="15.5" x14ac:dyDescent="0.35">
      <c r="A7" s="57" t="s">
        <v>16</v>
      </c>
      <c r="B7">
        <v>2</v>
      </c>
      <c r="C7">
        <v>8</v>
      </c>
      <c r="D7">
        <v>1174.662070605016</v>
      </c>
      <c r="E7" s="58">
        <v>565</v>
      </c>
      <c r="F7" s="59">
        <v>12.206329999999999</v>
      </c>
      <c r="G7" s="109">
        <f t="shared" si="0"/>
        <v>0</v>
      </c>
      <c r="H7">
        <v>0</v>
      </c>
      <c r="I7">
        <v>4.0000000000000003E-5</v>
      </c>
      <c r="J7">
        <v>1099.2166882804995</v>
      </c>
      <c r="K7" s="59">
        <v>24.599640000000001</v>
      </c>
      <c r="L7" s="59">
        <v>10.51925</v>
      </c>
      <c r="M7" s="108">
        <f t="shared" si="1"/>
        <v>0</v>
      </c>
      <c r="N7">
        <v>8</v>
      </c>
      <c r="O7">
        <v>4</v>
      </c>
      <c r="P7">
        <v>15</v>
      </c>
      <c r="R7">
        <v>5.4399999999999997E-2</v>
      </c>
      <c r="S7" s="60">
        <v>0</v>
      </c>
      <c r="T7">
        <v>7.0800000000000004E-3</v>
      </c>
      <c r="X7" s="245" t="s">
        <v>65</v>
      </c>
      <c r="Y7" s="242">
        <f>CORREL(B6:B34,O6:O34)</f>
        <v>0.41021238494225259</v>
      </c>
      <c r="Z7" s="126" t="str">
        <f t="shared" si="2"/>
        <v>Moderate Correlation</v>
      </c>
      <c r="AC7" s="10" t="s">
        <v>109</v>
      </c>
    </row>
    <row r="8" spans="1:31" ht="15.5" x14ac:dyDescent="0.35">
      <c r="A8" s="57" t="s">
        <v>17</v>
      </c>
      <c r="B8">
        <v>14</v>
      </c>
      <c r="C8">
        <v>2</v>
      </c>
      <c r="D8">
        <v>1312.4265277952063</v>
      </c>
      <c r="E8" s="58">
        <v>501</v>
      </c>
      <c r="F8" s="59">
        <v>9.4012499999999992</v>
      </c>
      <c r="G8" s="109">
        <f t="shared" si="0"/>
        <v>1.0819653290500843E-5</v>
      </c>
      <c r="H8">
        <v>1.4199999999999999E-2</v>
      </c>
      <c r="I8">
        <v>0</v>
      </c>
      <c r="J8">
        <v>1174.662070605016</v>
      </c>
      <c r="K8" s="59">
        <v>17.288830000000001</v>
      </c>
      <c r="L8" s="59">
        <v>12.206329999999999</v>
      </c>
      <c r="M8" s="108">
        <f t="shared" si="1"/>
        <v>1.0819653290500843E-5</v>
      </c>
      <c r="N8">
        <v>8</v>
      </c>
      <c r="O8">
        <v>8</v>
      </c>
      <c r="P8">
        <v>4</v>
      </c>
      <c r="Q8">
        <v>15</v>
      </c>
      <c r="R8">
        <v>4.0000000000000003E-5</v>
      </c>
      <c r="S8">
        <v>5.4399999999999997E-2</v>
      </c>
      <c r="T8" s="60">
        <v>0</v>
      </c>
      <c r="U8">
        <v>7.0800000000000004E-3</v>
      </c>
      <c r="X8" s="245" t="s">
        <v>66</v>
      </c>
      <c r="Y8" s="242">
        <f>CORREL(B7:B34,P7:P34)</f>
        <v>0.33474648213780428</v>
      </c>
      <c r="Z8" s="126" t="str">
        <f t="shared" si="2"/>
        <v>Moderate Correlation</v>
      </c>
    </row>
    <row r="9" spans="1:31" ht="15.5" x14ac:dyDescent="0.35">
      <c r="A9" s="57" t="s">
        <v>18</v>
      </c>
      <c r="B9">
        <v>16</v>
      </c>
      <c r="C9">
        <v>14</v>
      </c>
      <c r="D9">
        <v>1241.8796043656207</v>
      </c>
      <c r="E9" s="58">
        <v>490</v>
      </c>
      <c r="F9" s="59">
        <v>6.8607500000000003</v>
      </c>
      <c r="G9" s="109">
        <f t="shared" si="0"/>
        <v>2.9479508215855745E-5</v>
      </c>
      <c r="H9">
        <v>3.6609999999999997E-2</v>
      </c>
      <c r="I9">
        <v>1.4199999999999999E-2</v>
      </c>
      <c r="J9">
        <v>1312.4265277952063</v>
      </c>
      <c r="K9" s="59">
        <v>21.592279999999999</v>
      </c>
      <c r="L9" s="59">
        <v>9.4012499999999992</v>
      </c>
      <c r="M9" s="108">
        <f t="shared" si="1"/>
        <v>2.9479508215855745E-5</v>
      </c>
      <c r="N9">
        <v>2</v>
      </c>
      <c r="O9">
        <v>8</v>
      </c>
      <c r="P9">
        <v>8</v>
      </c>
      <c r="Q9">
        <v>4</v>
      </c>
      <c r="R9">
        <v>0</v>
      </c>
      <c r="S9">
        <v>4.0000000000000003E-5</v>
      </c>
      <c r="T9">
        <v>5.4399999999999997E-2</v>
      </c>
      <c r="U9" s="60">
        <v>0</v>
      </c>
      <c r="X9" s="245" t="s">
        <v>67</v>
      </c>
      <c r="Y9" s="242">
        <f>CORREL(B8:B34,Q8:Q34)</f>
        <v>0.15726748060404377</v>
      </c>
      <c r="Z9" s="126" t="str">
        <f t="shared" si="2"/>
        <v>Weak Correlation</v>
      </c>
      <c r="AC9" t="s">
        <v>38</v>
      </c>
    </row>
    <row r="10" spans="1:31" ht="16" thickBot="1" x14ac:dyDescent="0.4">
      <c r="A10" s="57" t="s">
        <v>19</v>
      </c>
      <c r="B10">
        <v>44</v>
      </c>
      <c r="C10">
        <v>16</v>
      </c>
      <c r="D10">
        <v>1270.0525259284041</v>
      </c>
      <c r="E10" s="58">
        <v>547</v>
      </c>
      <c r="F10" s="59">
        <v>4.882333</v>
      </c>
      <c r="G10" s="109">
        <f t="shared" si="0"/>
        <v>9.207493203048217E-5</v>
      </c>
      <c r="H10">
        <v>0.11694</v>
      </c>
      <c r="I10">
        <v>3.6609999999999997E-2</v>
      </c>
      <c r="J10">
        <v>1241.8796043656207</v>
      </c>
      <c r="K10" s="59">
        <v>45.253300000000003</v>
      </c>
      <c r="L10" s="59">
        <v>6.8607500000000003</v>
      </c>
      <c r="M10" s="108">
        <f t="shared" si="1"/>
        <v>9.207493203048217E-5</v>
      </c>
      <c r="N10">
        <v>14</v>
      </c>
      <c r="O10">
        <v>2</v>
      </c>
      <c r="P10">
        <v>8</v>
      </c>
      <c r="Q10">
        <v>8</v>
      </c>
      <c r="R10">
        <v>1.4199999999999999E-2</v>
      </c>
      <c r="S10">
        <v>0</v>
      </c>
      <c r="T10">
        <v>4.0000000000000003E-5</v>
      </c>
      <c r="U10">
        <v>5.4399999999999997E-2</v>
      </c>
      <c r="X10" s="126"/>
      <c r="Y10" s="126"/>
      <c r="Z10" s="126"/>
      <c r="AC10"/>
    </row>
    <row r="11" spans="1:31" ht="15.5" x14ac:dyDescent="0.35">
      <c r="A11" s="57" t="s">
        <v>20</v>
      </c>
      <c r="B11">
        <v>71</v>
      </c>
      <c r="C11">
        <v>44</v>
      </c>
      <c r="D11">
        <v>1252.4466598337867</v>
      </c>
      <c r="E11" s="58">
        <v>788</v>
      </c>
      <c r="F11" s="59">
        <v>4.7276670000000003</v>
      </c>
      <c r="G11" s="109">
        <f t="shared" si="0"/>
        <v>1.8423938312121257E-4</v>
      </c>
      <c r="H11">
        <v>0.23075000000000001</v>
      </c>
      <c r="I11">
        <v>0.11694</v>
      </c>
      <c r="J11">
        <v>1270.0525259284041</v>
      </c>
      <c r="K11" s="59">
        <v>57.563809999999997</v>
      </c>
      <c r="L11" s="59">
        <v>4.882333</v>
      </c>
      <c r="M11" s="108">
        <f t="shared" si="1"/>
        <v>1.8423938312121257E-4</v>
      </c>
      <c r="N11">
        <v>16</v>
      </c>
      <c r="O11">
        <v>14</v>
      </c>
      <c r="P11">
        <v>2</v>
      </c>
      <c r="Q11">
        <v>8</v>
      </c>
      <c r="R11">
        <v>3.6609999999999997E-2</v>
      </c>
      <c r="S11">
        <v>1.4199999999999999E-2</v>
      </c>
      <c r="T11">
        <v>0</v>
      </c>
      <c r="U11">
        <v>4.0000000000000003E-5</v>
      </c>
      <c r="X11" s="126"/>
      <c r="Y11" s="126"/>
      <c r="Z11" s="126"/>
      <c r="AC11" s="13" t="s">
        <v>39</v>
      </c>
      <c r="AD11" s="13"/>
    </row>
    <row r="12" spans="1:31" ht="15.5" x14ac:dyDescent="0.35">
      <c r="A12" s="57" t="s">
        <v>21</v>
      </c>
      <c r="B12">
        <v>203</v>
      </c>
      <c r="C12">
        <v>71</v>
      </c>
      <c r="D12">
        <v>1146.6768942097281</v>
      </c>
      <c r="E12" s="58">
        <v>1141</v>
      </c>
      <c r="F12" s="59">
        <v>5.5751670000000004</v>
      </c>
      <c r="G12" s="109">
        <f t="shared" si="0"/>
        <v>1.2711165694190845E-3</v>
      </c>
      <c r="H12">
        <v>1.45756</v>
      </c>
      <c r="I12">
        <v>0.23075000000000001</v>
      </c>
      <c r="J12">
        <v>1252.4466598337867</v>
      </c>
      <c r="K12" s="59">
        <v>277.64945999999998</v>
      </c>
      <c r="L12" s="59">
        <v>4.7276670000000003</v>
      </c>
      <c r="M12" s="108">
        <f t="shared" si="1"/>
        <v>1.2711165694190845E-3</v>
      </c>
      <c r="N12">
        <v>44</v>
      </c>
      <c r="O12">
        <v>16</v>
      </c>
      <c r="P12">
        <v>14</v>
      </c>
      <c r="Q12">
        <v>2</v>
      </c>
      <c r="R12">
        <v>0.11694</v>
      </c>
      <c r="S12">
        <v>3.6609999999999997E-2</v>
      </c>
      <c r="T12">
        <v>1.4199999999999999E-2</v>
      </c>
      <c r="U12">
        <v>0</v>
      </c>
      <c r="X12" s="126"/>
      <c r="Y12" s="126"/>
      <c r="Z12" s="126"/>
      <c r="AC12" t="s">
        <v>40</v>
      </c>
      <c r="AD12">
        <v>0.71697868480860172</v>
      </c>
    </row>
    <row r="13" spans="1:31" ht="15.5" x14ac:dyDescent="0.35">
      <c r="A13" s="57" t="s">
        <v>22</v>
      </c>
      <c r="B13">
        <v>159</v>
      </c>
      <c r="C13">
        <v>203</v>
      </c>
      <c r="D13">
        <v>1168.0234260563793</v>
      </c>
      <c r="E13" s="58">
        <v>907</v>
      </c>
      <c r="F13" s="59">
        <v>5.1887499999999998</v>
      </c>
      <c r="G13" s="109">
        <f t="shared" si="0"/>
        <v>5.774712946274782E-4</v>
      </c>
      <c r="H13">
        <v>0.67449999999999999</v>
      </c>
      <c r="I13">
        <v>1.45756</v>
      </c>
      <c r="J13">
        <v>1146.6768942097281</v>
      </c>
      <c r="K13" s="59">
        <v>130.68406999999999</v>
      </c>
      <c r="L13" s="59">
        <v>5.5751670000000004</v>
      </c>
      <c r="M13" s="108">
        <f t="shared" si="1"/>
        <v>5.774712946274782E-4</v>
      </c>
      <c r="N13">
        <v>71</v>
      </c>
      <c r="O13">
        <v>44</v>
      </c>
      <c r="P13">
        <v>16</v>
      </c>
      <c r="Q13">
        <v>14</v>
      </c>
      <c r="R13">
        <v>0.23075000000000001</v>
      </c>
      <c r="S13">
        <v>0.11694</v>
      </c>
      <c r="T13">
        <v>3.6609999999999997E-2</v>
      </c>
      <c r="U13">
        <v>1.4199999999999999E-2</v>
      </c>
      <c r="X13" s="243" t="s">
        <v>73</v>
      </c>
      <c r="Y13" s="126"/>
      <c r="Z13" s="126"/>
      <c r="AC13" t="s">
        <v>41</v>
      </c>
      <c r="AD13" s="7">
        <v>0.51405843446987232</v>
      </c>
    </row>
    <row r="14" spans="1:31" ht="15.5" x14ac:dyDescent="0.35">
      <c r="A14" s="57" t="s">
        <v>23</v>
      </c>
      <c r="B14">
        <v>90</v>
      </c>
      <c r="C14">
        <v>159</v>
      </c>
      <c r="D14">
        <v>1276.7693384492964</v>
      </c>
      <c r="E14" s="58">
        <v>573</v>
      </c>
      <c r="F14" s="59">
        <v>5.0343330000000002</v>
      </c>
      <c r="G14" s="109">
        <f t="shared" si="0"/>
        <v>2.1382092424898996E-4</v>
      </c>
      <c r="H14">
        <v>0.27300000000000002</v>
      </c>
      <c r="I14">
        <v>0.67449999999999999</v>
      </c>
      <c r="J14">
        <v>1168.0234260563793</v>
      </c>
      <c r="K14" s="59">
        <v>75.212329999999994</v>
      </c>
      <c r="L14" s="59">
        <v>5.1887499999999998</v>
      </c>
      <c r="M14" s="108">
        <f t="shared" si="1"/>
        <v>2.1382092424898996E-4</v>
      </c>
      <c r="N14">
        <v>203</v>
      </c>
      <c r="O14">
        <v>71</v>
      </c>
      <c r="P14">
        <v>44</v>
      </c>
      <c r="Q14">
        <v>16</v>
      </c>
      <c r="R14">
        <v>1.45756</v>
      </c>
      <c r="S14">
        <v>0.23075000000000001</v>
      </c>
      <c r="T14">
        <v>0.11694</v>
      </c>
      <c r="U14">
        <v>3.6609999999999997E-2</v>
      </c>
      <c r="X14" s="244" t="s">
        <v>63</v>
      </c>
      <c r="Y14" s="241">
        <f>CORREL(H4:H34,I4:I34)</f>
        <v>0.56525574498693376</v>
      </c>
      <c r="Z14" s="126" t="str">
        <f>IF(Y14&gt;0.7,"Strong Correlation",IF(Y14&gt;0.3,"Moderate Correlation",IF(Y14&gt;0,"Weak Correlation")))</f>
        <v>Moderate Correlation</v>
      </c>
      <c r="AC14" t="s">
        <v>42</v>
      </c>
      <c r="AD14">
        <v>0.46006492718874703</v>
      </c>
    </row>
    <row r="15" spans="1:31" ht="15.5" x14ac:dyDescent="0.35">
      <c r="A15" s="57" t="s">
        <v>24</v>
      </c>
      <c r="B15">
        <v>88</v>
      </c>
      <c r="C15">
        <v>90</v>
      </c>
      <c r="D15">
        <v>1577.6217070505065</v>
      </c>
      <c r="E15" s="58">
        <v>742</v>
      </c>
      <c r="F15" s="59">
        <v>4.2480830000000003</v>
      </c>
      <c r="G15" s="109">
        <f t="shared" si="0"/>
        <v>3.2010208641470775E-4</v>
      </c>
      <c r="H15">
        <v>0.505</v>
      </c>
      <c r="I15">
        <v>0.27300000000000002</v>
      </c>
      <c r="J15">
        <v>1276.7693384492964</v>
      </c>
      <c r="K15" s="59">
        <v>65.400099999999995</v>
      </c>
      <c r="L15" s="59">
        <v>5.0343330000000002</v>
      </c>
      <c r="M15" s="108">
        <f t="shared" si="1"/>
        <v>3.2010208641470775E-4</v>
      </c>
      <c r="N15">
        <v>159</v>
      </c>
      <c r="O15">
        <v>203</v>
      </c>
      <c r="P15">
        <v>71</v>
      </c>
      <c r="Q15">
        <v>44</v>
      </c>
      <c r="R15">
        <v>0.67449999999999999</v>
      </c>
      <c r="S15">
        <v>1.45756</v>
      </c>
      <c r="T15">
        <v>0.23075000000000001</v>
      </c>
      <c r="U15">
        <v>0.11694</v>
      </c>
      <c r="X15" s="245" t="s">
        <v>64</v>
      </c>
      <c r="Y15" s="242">
        <f>CORREL(H5:H34,R5:R34)</f>
        <v>0.37127829417254948</v>
      </c>
      <c r="Z15" s="126" t="str">
        <f t="shared" ref="Z15:Z18" si="3">IF(Y15&gt;0.7,"Strong Correlation",IF(Y15&gt;0.3,"Moderate Correlation",IF(Y15&gt;0,"Weak Correlation")))</f>
        <v>Moderate Correlation</v>
      </c>
      <c r="AC15" t="s">
        <v>43</v>
      </c>
      <c r="AD15">
        <v>48.760378216146464</v>
      </c>
    </row>
    <row r="16" spans="1:31" ht="16" thickBot="1" x14ac:dyDescent="0.4">
      <c r="A16" s="57" t="s">
        <v>25</v>
      </c>
      <c r="B16">
        <v>139</v>
      </c>
      <c r="C16">
        <v>88</v>
      </c>
      <c r="D16">
        <v>1806.5429685455645</v>
      </c>
      <c r="E16" s="58">
        <v>722</v>
      </c>
      <c r="F16" s="59">
        <v>4.2588330000000001</v>
      </c>
      <c r="G16" s="109">
        <f t="shared" si="0"/>
        <v>1.0791329262262326E-4</v>
      </c>
      <c r="H16">
        <v>0.19494999999999998</v>
      </c>
      <c r="I16">
        <v>0.505</v>
      </c>
      <c r="J16">
        <v>1577.6217070505065</v>
      </c>
      <c r="K16" s="59">
        <v>84.560339999999997</v>
      </c>
      <c r="L16" s="59">
        <v>4.2480830000000003</v>
      </c>
      <c r="M16" s="108">
        <f t="shared" si="1"/>
        <v>1.0791329262262326E-4</v>
      </c>
      <c r="N16">
        <v>90</v>
      </c>
      <c r="O16">
        <v>159</v>
      </c>
      <c r="P16">
        <v>203</v>
      </c>
      <c r="Q16">
        <v>71</v>
      </c>
      <c r="R16">
        <v>0.27300000000000002</v>
      </c>
      <c r="S16">
        <v>0.67449999999999999</v>
      </c>
      <c r="T16">
        <v>1.45756</v>
      </c>
      <c r="U16">
        <v>0.23075000000000001</v>
      </c>
      <c r="X16" s="245" t="s">
        <v>65</v>
      </c>
      <c r="Y16" s="242">
        <f>CORREL(H6:H34,S6:S34)</f>
        <v>0.25053876012899096</v>
      </c>
      <c r="Z16" s="126" t="str">
        <f t="shared" si="3"/>
        <v>Weak Correlation</v>
      </c>
      <c r="AC16" s="11" t="s">
        <v>44</v>
      </c>
      <c r="AD16" s="11">
        <v>31</v>
      </c>
    </row>
    <row r="17" spans="1:37" ht="15.5" x14ac:dyDescent="0.35">
      <c r="A17" s="57" t="s">
        <v>26</v>
      </c>
      <c r="B17">
        <v>140</v>
      </c>
      <c r="C17">
        <v>139</v>
      </c>
      <c r="D17">
        <v>1858.2171472037346</v>
      </c>
      <c r="E17" s="58">
        <v>878</v>
      </c>
      <c r="F17" s="59">
        <v>3.55525</v>
      </c>
      <c r="G17" s="109">
        <f t="shared" si="0"/>
        <v>1.2769228846965571E-4</v>
      </c>
      <c r="H17">
        <v>0.23727999999999996</v>
      </c>
      <c r="I17">
        <v>0.19494999999999998</v>
      </c>
      <c r="J17">
        <v>1806.5429685455645</v>
      </c>
      <c r="K17" s="59">
        <v>75.432580000000002</v>
      </c>
      <c r="L17" s="59">
        <v>4.2588330000000001</v>
      </c>
      <c r="M17" s="108">
        <f t="shared" si="1"/>
        <v>1.2769228846965571E-4</v>
      </c>
      <c r="N17">
        <v>88</v>
      </c>
      <c r="O17">
        <v>90</v>
      </c>
      <c r="P17">
        <v>159</v>
      </c>
      <c r="Q17">
        <v>203</v>
      </c>
      <c r="R17">
        <v>0.505</v>
      </c>
      <c r="S17">
        <v>0.27300000000000002</v>
      </c>
      <c r="T17">
        <v>0.67449999999999999</v>
      </c>
      <c r="U17">
        <v>1.45756</v>
      </c>
      <c r="X17" s="245" t="s">
        <v>66</v>
      </c>
      <c r="Y17" s="242">
        <f>CORREL(H7:H34,T7:T34)</f>
        <v>0.10290755204264906</v>
      </c>
      <c r="Z17" s="126" t="str">
        <f t="shared" si="3"/>
        <v>Weak Correlation</v>
      </c>
      <c r="AC17"/>
    </row>
    <row r="18" spans="1:37" ht="16" thickBot="1" x14ac:dyDescent="0.4">
      <c r="A18" s="57" t="s">
        <v>27</v>
      </c>
      <c r="B18">
        <v>118</v>
      </c>
      <c r="C18">
        <v>140</v>
      </c>
      <c r="D18">
        <v>1949.5517193896442</v>
      </c>
      <c r="E18" s="58">
        <v>1055</v>
      </c>
      <c r="F18" s="59">
        <v>4.0464169999999999</v>
      </c>
      <c r="G18" s="109">
        <f t="shared" si="0"/>
        <v>2.3911137897174791E-4</v>
      </c>
      <c r="H18">
        <v>0.46615999999999996</v>
      </c>
      <c r="I18">
        <v>0.23727999999999996</v>
      </c>
      <c r="J18">
        <v>1858.2171472037346</v>
      </c>
      <c r="K18" s="59">
        <v>135.56034</v>
      </c>
      <c r="L18" s="59">
        <v>3.55525</v>
      </c>
      <c r="M18" s="108">
        <f t="shared" si="1"/>
        <v>2.3911137897174791E-4</v>
      </c>
      <c r="N18">
        <v>139</v>
      </c>
      <c r="O18">
        <v>88</v>
      </c>
      <c r="P18">
        <v>90</v>
      </c>
      <c r="Q18">
        <v>159</v>
      </c>
      <c r="R18">
        <v>0.19494999999999998</v>
      </c>
      <c r="S18">
        <v>0.505</v>
      </c>
      <c r="T18">
        <v>0.27300000000000002</v>
      </c>
      <c r="U18">
        <v>0.67449999999999999</v>
      </c>
      <c r="X18" s="245" t="s">
        <v>67</v>
      </c>
      <c r="Y18" s="242">
        <f>CORREL(H8:H34,U8:U34)</f>
        <v>0.35655141721969713</v>
      </c>
      <c r="Z18" s="126" t="str">
        <f t="shared" si="3"/>
        <v>Moderate Correlation</v>
      </c>
      <c r="AC18" t="s">
        <v>45</v>
      </c>
    </row>
    <row r="19" spans="1:37" x14ac:dyDescent="0.35">
      <c r="A19" s="57" t="s">
        <v>28</v>
      </c>
      <c r="B19">
        <v>65</v>
      </c>
      <c r="C19">
        <v>118</v>
      </c>
      <c r="D19">
        <v>2213.102482751458</v>
      </c>
      <c r="E19" s="58">
        <v>1100</v>
      </c>
      <c r="F19" s="59">
        <v>4.4872500000000004</v>
      </c>
      <c r="G19" s="109">
        <f t="shared" si="0"/>
        <v>3.452754700496242E-4</v>
      </c>
      <c r="H19">
        <v>0.76412999999999998</v>
      </c>
      <c r="I19">
        <v>0.46615999999999996</v>
      </c>
      <c r="J19">
        <v>1949.5517193896442</v>
      </c>
      <c r="K19" s="59">
        <v>157.38471999999999</v>
      </c>
      <c r="L19" s="59">
        <v>4.0464169999999999</v>
      </c>
      <c r="M19" s="108">
        <f t="shared" si="1"/>
        <v>3.452754700496242E-4</v>
      </c>
      <c r="N19">
        <v>140</v>
      </c>
      <c r="O19">
        <v>139</v>
      </c>
      <c r="P19">
        <v>88</v>
      </c>
      <c r="Q19">
        <v>90</v>
      </c>
      <c r="R19">
        <v>0.23727999999999996</v>
      </c>
      <c r="S19">
        <v>0.19494999999999998</v>
      </c>
      <c r="T19">
        <v>0.505</v>
      </c>
      <c r="U19">
        <v>0.27300000000000002</v>
      </c>
      <c r="AC19" s="12"/>
      <c r="AD19" s="12" t="s">
        <v>50</v>
      </c>
      <c r="AE19" s="12" t="s">
        <v>51</v>
      </c>
      <c r="AF19" s="12" t="s">
        <v>52</v>
      </c>
      <c r="AG19" s="12" t="s">
        <v>53</v>
      </c>
      <c r="AH19" s="12" t="s">
        <v>54</v>
      </c>
    </row>
    <row r="20" spans="1:37" x14ac:dyDescent="0.35">
      <c r="A20" s="57" t="s">
        <v>29</v>
      </c>
      <c r="B20">
        <v>97</v>
      </c>
      <c r="C20">
        <v>65</v>
      </c>
      <c r="D20">
        <v>2408.6553487185934</v>
      </c>
      <c r="E20" s="58">
        <v>1123</v>
      </c>
      <c r="F20" s="59">
        <v>4.6813339999999997</v>
      </c>
      <c r="G20" s="109">
        <f t="shared" si="0"/>
        <v>5.3747830742523145E-5</v>
      </c>
      <c r="H20">
        <v>0.12946000000000002</v>
      </c>
      <c r="I20">
        <v>0.76412999999999998</v>
      </c>
      <c r="J20">
        <v>2213.102482751458</v>
      </c>
      <c r="K20" s="59">
        <v>223.80549999999999</v>
      </c>
      <c r="L20" s="59">
        <v>4.4872500000000004</v>
      </c>
      <c r="M20" s="108">
        <f t="shared" si="1"/>
        <v>5.3747830742523145E-5</v>
      </c>
      <c r="N20">
        <v>118</v>
      </c>
      <c r="O20">
        <v>140</v>
      </c>
      <c r="P20">
        <v>139</v>
      </c>
      <c r="Q20">
        <v>88</v>
      </c>
      <c r="R20">
        <v>0.46615999999999996</v>
      </c>
      <c r="S20">
        <v>0.23727999999999996</v>
      </c>
      <c r="T20">
        <v>0.19494999999999998</v>
      </c>
      <c r="U20">
        <v>0.505</v>
      </c>
      <c r="AC20" t="s">
        <v>46</v>
      </c>
      <c r="AD20">
        <v>3</v>
      </c>
      <c r="AE20">
        <v>67908.843776605136</v>
      </c>
      <c r="AF20">
        <v>22636.281258868377</v>
      </c>
      <c r="AG20">
        <v>9.5207453702414586</v>
      </c>
      <c r="AH20">
        <v>1.8506789006283826E-4</v>
      </c>
    </row>
    <row r="21" spans="1:37" x14ac:dyDescent="0.35">
      <c r="A21" s="57" t="s">
        <v>30</v>
      </c>
      <c r="B21">
        <v>75</v>
      </c>
      <c r="C21">
        <v>97</v>
      </c>
      <c r="D21">
        <v>2199.9288041186314</v>
      </c>
      <c r="E21" s="58">
        <v>854</v>
      </c>
      <c r="F21" s="59">
        <v>4.3111670000000002</v>
      </c>
      <c r="G21" s="109">
        <f t="shared" si="0"/>
        <v>2.5720832371513736E-4</v>
      </c>
      <c r="H21">
        <v>0.56584000000000001</v>
      </c>
      <c r="I21">
        <v>0.12946000000000002</v>
      </c>
      <c r="J21">
        <v>2408.6553487185934</v>
      </c>
      <c r="K21" s="59">
        <v>63.77158</v>
      </c>
      <c r="L21" s="59">
        <v>4.6813339999999997</v>
      </c>
      <c r="M21" s="108">
        <f t="shared" si="1"/>
        <v>2.5720832371513736E-4</v>
      </c>
      <c r="N21">
        <v>65</v>
      </c>
      <c r="O21">
        <v>118</v>
      </c>
      <c r="P21">
        <v>140</v>
      </c>
      <c r="Q21">
        <v>139</v>
      </c>
      <c r="R21">
        <v>0.76412999999999998</v>
      </c>
      <c r="S21">
        <v>0.46615999999999996</v>
      </c>
      <c r="T21">
        <v>0.23727999999999996</v>
      </c>
      <c r="U21">
        <v>0.19494999999999998</v>
      </c>
      <c r="AC21" t="s">
        <v>47</v>
      </c>
      <c r="AD21">
        <v>27</v>
      </c>
      <c r="AE21">
        <v>64194.511062104561</v>
      </c>
      <c r="AF21">
        <v>2377.5744837816505</v>
      </c>
    </row>
    <row r="22" spans="1:37" ht="15" thickBot="1" x14ac:dyDescent="0.4">
      <c r="A22" s="57" t="s">
        <v>31</v>
      </c>
      <c r="B22">
        <v>93</v>
      </c>
      <c r="C22">
        <v>75</v>
      </c>
      <c r="D22">
        <v>2136.0999552367216</v>
      </c>
      <c r="E22" s="58">
        <v>795</v>
      </c>
      <c r="F22" s="59">
        <v>4.0358330000000002</v>
      </c>
      <c r="G22" s="109">
        <f t="shared" si="0"/>
        <v>5.0189598917022147E-5</v>
      </c>
      <c r="H22">
        <v>0.10721000000000001</v>
      </c>
      <c r="I22">
        <v>0.56584000000000001</v>
      </c>
      <c r="J22">
        <v>2199.9288041186314</v>
      </c>
      <c r="K22" s="59">
        <v>35.728290000000001</v>
      </c>
      <c r="L22" s="59">
        <v>4.3111670000000002</v>
      </c>
      <c r="M22" s="108">
        <f t="shared" si="1"/>
        <v>5.0189598917022147E-5</v>
      </c>
      <c r="N22">
        <v>97</v>
      </c>
      <c r="O22">
        <v>65</v>
      </c>
      <c r="P22">
        <v>118</v>
      </c>
      <c r="Q22">
        <v>140</v>
      </c>
      <c r="R22">
        <v>0.12946000000000002</v>
      </c>
      <c r="S22">
        <v>0.76412999999999998</v>
      </c>
      <c r="T22">
        <v>0.46615999999999996</v>
      </c>
      <c r="U22">
        <v>0.23727999999999996</v>
      </c>
      <c r="AC22" s="11" t="s">
        <v>48</v>
      </c>
      <c r="AD22" s="11">
        <v>30</v>
      </c>
      <c r="AE22" s="11">
        <v>132103.3548387097</v>
      </c>
      <c r="AF22" s="11"/>
      <c r="AG22" s="11"/>
      <c r="AH22" s="11"/>
    </row>
    <row r="23" spans="1:37" ht="15" thickBot="1" x14ac:dyDescent="0.4">
      <c r="A23" s="57" t="s">
        <v>32</v>
      </c>
      <c r="B23">
        <v>122</v>
      </c>
      <c r="C23">
        <v>93</v>
      </c>
      <c r="D23">
        <v>2294.9942965895148</v>
      </c>
      <c r="E23" s="58">
        <v>760</v>
      </c>
      <c r="F23" s="59">
        <v>5.4228329999999998</v>
      </c>
      <c r="G23" s="109">
        <f t="shared" si="0"/>
        <v>2.0171727689604886E-4</v>
      </c>
      <c r="H23">
        <v>0.46294000000000002</v>
      </c>
      <c r="I23">
        <v>0.10721000000000001</v>
      </c>
      <c r="J23">
        <v>2136.0999552367216</v>
      </c>
      <c r="K23" s="59">
        <v>71.447550000000007</v>
      </c>
      <c r="L23" s="59">
        <v>4.0358330000000002</v>
      </c>
      <c r="M23" s="108">
        <f t="shared" si="1"/>
        <v>2.0171727689604886E-4</v>
      </c>
      <c r="N23">
        <v>75</v>
      </c>
      <c r="O23">
        <v>97</v>
      </c>
      <c r="P23">
        <v>65</v>
      </c>
      <c r="Q23">
        <v>118</v>
      </c>
      <c r="R23">
        <v>0.56584000000000001</v>
      </c>
      <c r="S23">
        <v>0.12946000000000002</v>
      </c>
      <c r="T23">
        <v>0.76412999999999998</v>
      </c>
      <c r="U23">
        <v>0.46615999999999996</v>
      </c>
      <c r="AC23"/>
    </row>
    <row r="24" spans="1:37" x14ac:dyDescent="0.35">
      <c r="A24" s="57" t="s">
        <v>33</v>
      </c>
      <c r="B24">
        <v>119</v>
      </c>
      <c r="C24">
        <v>122</v>
      </c>
      <c r="D24">
        <v>2086.9576568216021</v>
      </c>
      <c r="E24" s="58">
        <v>604</v>
      </c>
      <c r="F24" s="59">
        <v>5.49275</v>
      </c>
      <c r="G24" s="109">
        <f t="shared" si="0"/>
        <v>1.690115747423386E-4</v>
      </c>
      <c r="H24">
        <v>0.35272000000000003</v>
      </c>
      <c r="I24">
        <v>0.46294000000000002</v>
      </c>
      <c r="J24">
        <v>2294.9942965895148</v>
      </c>
      <c r="K24" s="59">
        <v>37.20796</v>
      </c>
      <c r="L24" s="59">
        <v>5.4228329999999998</v>
      </c>
      <c r="M24" s="108">
        <f t="shared" si="1"/>
        <v>1.690115747423386E-4</v>
      </c>
      <c r="N24">
        <v>93</v>
      </c>
      <c r="O24">
        <v>75</v>
      </c>
      <c r="P24">
        <v>97</v>
      </c>
      <c r="Q24">
        <v>65</v>
      </c>
      <c r="R24">
        <v>0.10721000000000001</v>
      </c>
      <c r="S24">
        <v>0.56584000000000001</v>
      </c>
      <c r="T24">
        <v>0.12946000000000002</v>
      </c>
      <c r="U24">
        <v>0.76412999999999998</v>
      </c>
      <c r="AC24" s="12"/>
      <c r="AD24" s="12" t="s">
        <v>55</v>
      </c>
      <c r="AE24" s="12" t="s">
        <v>43</v>
      </c>
      <c r="AF24" s="12" t="s">
        <v>56</v>
      </c>
      <c r="AG24" s="12" t="s">
        <v>57</v>
      </c>
      <c r="AH24" s="12" t="s">
        <v>58</v>
      </c>
      <c r="AI24" s="12" t="s">
        <v>59</v>
      </c>
      <c r="AJ24" s="12" t="s">
        <v>60</v>
      </c>
      <c r="AK24" s="12" t="s">
        <v>61</v>
      </c>
    </row>
    <row r="25" spans="1:37" x14ac:dyDescent="0.35">
      <c r="A25" s="57" t="s">
        <v>34</v>
      </c>
      <c r="B25">
        <v>61</v>
      </c>
      <c r="C25">
        <v>119</v>
      </c>
      <c r="D25">
        <v>2141.9240942985721</v>
      </c>
      <c r="E25" s="58">
        <v>628</v>
      </c>
      <c r="F25" s="59">
        <v>4.3164170000000004</v>
      </c>
      <c r="G25" s="109">
        <f t="shared" si="0"/>
        <v>1.7740591322141949E-4</v>
      </c>
      <c r="H25">
        <v>0.37998999999999999</v>
      </c>
      <c r="I25">
        <v>0.35272000000000003</v>
      </c>
      <c r="J25">
        <v>2086.9576568216021</v>
      </c>
      <c r="K25" s="59">
        <v>42.805300000000003</v>
      </c>
      <c r="L25" s="59">
        <v>5.49275</v>
      </c>
      <c r="M25" s="108">
        <f t="shared" si="1"/>
        <v>1.7740591322141949E-4</v>
      </c>
      <c r="N25">
        <v>122</v>
      </c>
      <c r="O25">
        <v>93</v>
      </c>
      <c r="P25">
        <v>75</v>
      </c>
      <c r="Q25">
        <v>97</v>
      </c>
      <c r="R25">
        <v>0.46294000000000002</v>
      </c>
      <c r="S25">
        <v>0.10721000000000001</v>
      </c>
      <c r="T25">
        <v>0.56584000000000001</v>
      </c>
      <c r="U25">
        <v>0.12946000000000002</v>
      </c>
      <c r="AC25" t="s">
        <v>49</v>
      </c>
      <c r="AD25">
        <v>91.576989062398837</v>
      </c>
      <c r="AE25">
        <v>72.566952776300056</v>
      </c>
      <c r="AF25">
        <v>1.2619654754513454</v>
      </c>
      <c r="AG25">
        <v>0.21775416332998526</v>
      </c>
      <c r="AH25">
        <v>-57.318099131997428</v>
      </c>
      <c r="AI25">
        <v>240.4720772567951</v>
      </c>
      <c r="AJ25">
        <v>-57.318099131997428</v>
      </c>
      <c r="AK25">
        <v>240.4720772567951</v>
      </c>
    </row>
    <row r="26" spans="1:37" x14ac:dyDescent="0.35">
      <c r="A26" s="57" t="s">
        <v>35</v>
      </c>
      <c r="B26">
        <v>102</v>
      </c>
      <c r="C26">
        <v>61</v>
      </c>
      <c r="D26">
        <v>2162.0096159965069</v>
      </c>
      <c r="E26" s="58">
        <v>721</v>
      </c>
      <c r="F26" s="59">
        <v>2.893167</v>
      </c>
      <c r="G26" s="109">
        <f t="shared" si="0"/>
        <v>6.6094063108103622E-4</v>
      </c>
      <c r="H26">
        <v>1.42896</v>
      </c>
      <c r="I26">
        <v>0.37998999999999999</v>
      </c>
      <c r="J26">
        <v>2141.9240942985721</v>
      </c>
      <c r="K26" s="59">
        <v>35.715049999999998</v>
      </c>
      <c r="L26" s="59">
        <v>4.3164170000000004</v>
      </c>
      <c r="M26" s="108">
        <f t="shared" si="1"/>
        <v>6.6094063108103622E-4</v>
      </c>
      <c r="N26">
        <v>119</v>
      </c>
      <c r="O26">
        <v>122</v>
      </c>
      <c r="P26">
        <v>93</v>
      </c>
      <c r="Q26">
        <v>75</v>
      </c>
      <c r="R26">
        <v>0.35272000000000003</v>
      </c>
      <c r="S26">
        <v>0.46294000000000002</v>
      </c>
      <c r="T26">
        <v>0.10721000000000001</v>
      </c>
      <c r="U26">
        <v>0.56584000000000001</v>
      </c>
      <c r="AC26" s="16" t="s">
        <v>7</v>
      </c>
      <c r="AD26">
        <v>-1.8219351212062931E-2</v>
      </c>
      <c r="AE26">
        <v>2.7330617331637864E-2</v>
      </c>
      <c r="AF26">
        <v>-0.666627869798325</v>
      </c>
      <c r="AG26" s="15">
        <v>0.5106666910998432</v>
      </c>
      <c r="AH26">
        <v>-7.4297145887362498E-2</v>
      </c>
      <c r="AI26">
        <v>3.7858443463236642E-2</v>
      </c>
      <c r="AJ26">
        <v>-7.4297145887362498E-2</v>
      </c>
      <c r="AK26">
        <v>3.7858443463236642E-2</v>
      </c>
    </row>
    <row r="27" spans="1:37" x14ac:dyDescent="0.35">
      <c r="A27" s="57" t="s">
        <v>36</v>
      </c>
      <c r="B27">
        <v>130</v>
      </c>
      <c r="C27">
        <v>102</v>
      </c>
      <c r="D27">
        <v>1836.6377110605458</v>
      </c>
      <c r="E27" s="58">
        <v>980</v>
      </c>
      <c r="F27" s="59">
        <v>1.7139169999999999</v>
      </c>
      <c r="G27" s="109">
        <f t="shared" si="0"/>
        <v>5.3544582803547857E-4</v>
      </c>
      <c r="H27">
        <v>0.98342000000000007</v>
      </c>
      <c r="I27">
        <v>1.42896</v>
      </c>
      <c r="J27">
        <v>2162.0096159965069</v>
      </c>
      <c r="K27" s="59">
        <v>46.788319999999999</v>
      </c>
      <c r="L27" s="59">
        <v>2.893167</v>
      </c>
      <c r="M27" s="108">
        <f t="shared" si="1"/>
        <v>5.3544582803547857E-4</v>
      </c>
      <c r="N27">
        <v>61</v>
      </c>
      <c r="O27">
        <v>119</v>
      </c>
      <c r="P27">
        <v>122</v>
      </c>
      <c r="Q27">
        <v>93</v>
      </c>
      <c r="R27">
        <v>0.37998999999999999</v>
      </c>
      <c r="S27">
        <v>0.35272000000000003</v>
      </c>
      <c r="T27">
        <v>0.46294000000000002</v>
      </c>
      <c r="U27">
        <v>0.10721000000000001</v>
      </c>
      <c r="AC27" s="4" t="s">
        <v>81</v>
      </c>
      <c r="AD27">
        <v>9.8497039287647345E-2</v>
      </c>
      <c r="AE27">
        <v>4.3611465301293978E-2</v>
      </c>
      <c r="AF27">
        <v>2.2585124945280128</v>
      </c>
      <c r="AG27">
        <v>3.2200414101464896E-2</v>
      </c>
      <c r="AH27">
        <v>9.0137039140312514E-3</v>
      </c>
      <c r="AI27">
        <v>0.18798037466126344</v>
      </c>
      <c r="AJ27">
        <v>9.0137039140312514E-3</v>
      </c>
      <c r="AK27">
        <v>0.18798037466126344</v>
      </c>
    </row>
    <row r="28" spans="1:37" ht="15" thickBot="1" x14ac:dyDescent="0.4">
      <c r="A28" s="57" t="s">
        <v>37</v>
      </c>
      <c r="B28">
        <v>122</v>
      </c>
      <c r="C28">
        <v>130</v>
      </c>
      <c r="D28">
        <v>1877.0716876338308</v>
      </c>
      <c r="E28" s="58">
        <v>1164</v>
      </c>
      <c r="F28" s="59">
        <v>1.4863329999999999</v>
      </c>
      <c r="G28" s="109">
        <f t="shared" si="0"/>
        <v>1.5145559004108658E-3</v>
      </c>
      <c r="H28">
        <v>2.84293</v>
      </c>
      <c r="I28">
        <v>0.98342000000000007</v>
      </c>
      <c r="J28">
        <v>1836.6377110605458</v>
      </c>
      <c r="K28" s="59">
        <v>68.577820000000003</v>
      </c>
      <c r="L28" s="59">
        <v>1.7139169999999999</v>
      </c>
      <c r="M28" s="108">
        <f t="shared" si="1"/>
        <v>1.5145559004108658E-3</v>
      </c>
      <c r="N28">
        <v>102</v>
      </c>
      <c r="O28">
        <v>61</v>
      </c>
      <c r="P28">
        <v>119</v>
      </c>
      <c r="Q28">
        <v>122</v>
      </c>
      <c r="R28">
        <v>1.42896</v>
      </c>
      <c r="S28">
        <v>0.37998999999999999</v>
      </c>
      <c r="T28">
        <v>0.35272000000000003</v>
      </c>
      <c r="U28">
        <v>0.46294000000000002</v>
      </c>
      <c r="AC28" s="55" t="s">
        <v>9</v>
      </c>
      <c r="AD28" s="11">
        <v>-9.5202404129185769</v>
      </c>
      <c r="AE28" s="11">
        <v>4.1591518315353602</v>
      </c>
      <c r="AF28" s="11">
        <v>-2.2889860237211295</v>
      </c>
      <c r="AG28" s="11">
        <v>3.0126988900252623E-2</v>
      </c>
      <c r="AH28" s="11">
        <v>-18.054115063537701</v>
      </c>
      <c r="AI28" s="11">
        <v>-0.98636576229945128</v>
      </c>
      <c r="AJ28" s="11">
        <v>-18.054115063537701</v>
      </c>
      <c r="AK28" s="11">
        <v>-0.98636576229945128</v>
      </c>
    </row>
    <row r="29" spans="1:37" x14ac:dyDescent="0.35">
      <c r="A29" s="61">
        <v>2017</v>
      </c>
      <c r="B29">
        <v>60</v>
      </c>
      <c r="C29">
        <v>122</v>
      </c>
      <c r="D29">
        <v>1961.796197354374</v>
      </c>
      <c r="E29" s="62">
        <v>1317</v>
      </c>
      <c r="F29" s="59">
        <v>2.113</v>
      </c>
      <c r="G29" s="109">
        <f t="shared" si="0"/>
        <v>2.2552801386640608E-4</v>
      </c>
      <c r="H29">
        <v>0.44244</v>
      </c>
      <c r="I29">
        <v>2.84293</v>
      </c>
      <c r="J29">
        <v>1877.0716876338308</v>
      </c>
      <c r="K29" s="59">
        <v>51.029980000000002</v>
      </c>
      <c r="L29" s="59">
        <v>1.4863329999999999</v>
      </c>
      <c r="M29" s="108">
        <f t="shared" si="1"/>
        <v>2.2552801386640608E-4</v>
      </c>
      <c r="N29">
        <v>130</v>
      </c>
      <c r="O29">
        <v>102</v>
      </c>
      <c r="P29">
        <v>61</v>
      </c>
      <c r="Q29">
        <v>119</v>
      </c>
      <c r="R29">
        <v>0.98342000000000007</v>
      </c>
      <c r="S29">
        <v>1.42896</v>
      </c>
      <c r="T29">
        <v>0.37998999999999999</v>
      </c>
      <c r="U29">
        <v>0.35272000000000003</v>
      </c>
      <c r="AC29"/>
    </row>
    <row r="30" spans="1:37" x14ac:dyDescent="0.35">
      <c r="A30" s="61">
        <v>2018</v>
      </c>
      <c r="B30">
        <v>94</v>
      </c>
      <c r="C30">
        <v>60</v>
      </c>
      <c r="D30">
        <v>2091.9324262669415</v>
      </c>
      <c r="E30" s="63">
        <v>1265</v>
      </c>
      <c r="F30" s="64">
        <v>2.6103329999999998</v>
      </c>
      <c r="G30" s="109">
        <f t="shared" si="0"/>
        <v>2.9070250662217113E-4</v>
      </c>
      <c r="H30">
        <v>0.60813000000000006</v>
      </c>
      <c r="I30">
        <v>0.44244</v>
      </c>
      <c r="J30">
        <v>1961.796197354374</v>
      </c>
      <c r="K30" s="59">
        <v>81.530810000000002</v>
      </c>
      <c r="L30" s="59">
        <v>2.113</v>
      </c>
      <c r="M30" s="108">
        <f t="shared" si="1"/>
        <v>2.9070250662217113E-4</v>
      </c>
      <c r="N30">
        <v>122</v>
      </c>
      <c r="O30">
        <v>130</v>
      </c>
      <c r="P30">
        <v>102</v>
      </c>
      <c r="Q30">
        <v>61</v>
      </c>
      <c r="R30">
        <v>2.84293</v>
      </c>
      <c r="S30">
        <v>0.98342000000000007</v>
      </c>
      <c r="T30">
        <v>1.42896</v>
      </c>
      <c r="U30">
        <v>0.37998999999999999</v>
      </c>
      <c r="AC30"/>
    </row>
    <row r="31" spans="1:37" x14ac:dyDescent="0.35">
      <c r="A31" s="61">
        <v>2019</v>
      </c>
      <c r="B31">
        <v>156</v>
      </c>
      <c r="C31">
        <v>94</v>
      </c>
      <c r="D31">
        <v>2011.3021988274118</v>
      </c>
      <c r="E31" s="63">
        <v>1241</v>
      </c>
      <c r="F31" s="64">
        <v>1.9515</v>
      </c>
      <c r="G31" s="109">
        <f t="shared" si="0"/>
        <v>5.3471825398838837E-4</v>
      </c>
      <c r="H31">
        <v>1.07548</v>
      </c>
      <c r="I31">
        <v>0.60813000000000006</v>
      </c>
      <c r="J31">
        <v>2091.9324262669415</v>
      </c>
      <c r="K31" s="64">
        <v>82.052499999999995</v>
      </c>
      <c r="L31" s="64">
        <v>2.6103329999999998</v>
      </c>
      <c r="M31" s="108">
        <f t="shared" si="1"/>
        <v>5.3471825398838837E-4</v>
      </c>
      <c r="N31">
        <v>60</v>
      </c>
      <c r="O31">
        <v>122</v>
      </c>
      <c r="P31">
        <v>130</v>
      </c>
      <c r="Q31">
        <v>102</v>
      </c>
      <c r="R31">
        <v>0.44244</v>
      </c>
      <c r="S31">
        <v>2.84293</v>
      </c>
      <c r="T31">
        <v>0.98342000000000007</v>
      </c>
      <c r="U31">
        <v>1.42896</v>
      </c>
      <c r="AC31" s="10" t="s">
        <v>74</v>
      </c>
    </row>
    <row r="32" spans="1:37" x14ac:dyDescent="0.35">
      <c r="A32" s="61">
        <v>2020</v>
      </c>
      <c r="B32">
        <v>144</v>
      </c>
      <c r="C32">
        <v>156</v>
      </c>
      <c r="D32">
        <v>1897.2104666675216</v>
      </c>
      <c r="E32" s="63">
        <v>1039</v>
      </c>
      <c r="F32" s="64">
        <v>1.168167</v>
      </c>
      <c r="G32" s="109">
        <f t="shared" si="0"/>
        <v>5.1498767119716844E-4</v>
      </c>
      <c r="H32">
        <v>0.97704000000000013</v>
      </c>
      <c r="I32">
        <v>1.07548</v>
      </c>
      <c r="J32">
        <v>2011.3021988274118</v>
      </c>
      <c r="K32" s="64">
        <v>43.532200000000003</v>
      </c>
      <c r="L32" s="64">
        <v>1.9515</v>
      </c>
      <c r="M32" s="108">
        <f t="shared" si="1"/>
        <v>5.1498767119716844E-4</v>
      </c>
      <c r="N32">
        <v>94</v>
      </c>
      <c r="O32">
        <v>60</v>
      </c>
      <c r="P32">
        <v>122</v>
      </c>
      <c r="Q32">
        <v>130</v>
      </c>
      <c r="R32">
        <v>0.60813000000000006</v>
      </c>
      <c r="S32">
        <v>0.44244</v>
      </c>
      <c r="T32">
        <v>2.84293</v>
      </c>
      <c r="U32">
        <v>0.98342000000000007</v>
      </c>
    </row>
    <row r="33" spans="1:37" x14ac:dyDescent="0.35">
      <c r="A33" s="61">
        <v>2021</v>
      </c>
      <c r="B33">
        <v>177</v>
      </c>
      <c r="C33">
        <v>144</v>
      </c>
      <c r="D33">
        <v>2114.3557569139193</v>
      </c>
      <c r="E33" s="63">
        <v>1329</v>
      </c>
      <c r="F33" s="64">
        <v>0.81091670000000005</v>
      </c>
      <c r="G33" s="109">
        <f t="shared" si="0"/>
        <v>1.2017135676867289E-3</v>
      </c>
      <c r="H33">
        <v>2.5408499999999998</v>
      </c>
      <c r="I33">
        <v>0.97704000000000013</v>
      </c>
      <c r="J33">
        <v>1897.2104666675216</v>
      </c>
      <c r="K33" s="64">
        <v>81.591999999999999</v>
      </c>
      <c r="L33" s="64">
        <v>1.168167</v>
      </c>
      <c r="M33" s="108">
        <f t="shared" si="1"/>
        <v>1.2017135676867289E-3</v>
      </c>
      <c r="N33">
        <v>156</v>
      </c>
      <c r="O33">
        <v>94</v>
      </c>
      <c r="P33">
        <v>60</v>
      </c>
      <c r="Q33">
        <v>122</v>
      </c>
      <c r="R33">
        <v>1.07548</v>
      </c>
      <c r="S33">
        <v>0.60813000000000006</v>
      </c>
      <c r="T33">
        <v>0.44244</v>
      </c>
      <c r="U33">
        <v>2.84293</v>
      </c>
      <c r="AC33" t="s">
        <v>38</v>
      </c>
    </row>
    <row r="34" spans="1:37" ht="15" thickBot="1" x14ac:dyDescent="0.4">
      <c r="A34" s="61">
        <v>2022</v>
      </c>
      <c r="B34">
        <v>305</v>
      </c>
      <c r="C34">
        <v>177</v>
      </c>
      <c r="D34">
        <v>2010.4315984653774</v>
      </c>
      <c r="E34" s="63">
        <v>1284</v>
      </c>
      <c r="F34" s="64">
        <v>3.1567500000000002</v>
      </c>
      <c r="G34" s="109">
        <f t="shared" si="0"/>
        <v>2.0545638076684527E-3</v>
      </c>
      <c r="H34">
        <v>4.1305599999999991</v>
      </c>
      <c r="I34">
        <v>2.5408499999999998</v>
      </c>
      <c r="J34">
        <v>2114.3557569139193</v>
      </c>
      <c r="K34" s="64">
        <v>118.0642</v>
      </c>
      <c r="L34" s="64">
        <v>0.81091670000000005</v>
      </c>
      <c r="M34" s="108">
        <f t="shared" si="1"/>
        <v>2.0545638076684527E-3</v>
      </c>
      <c r="N34">
        <v>144</v>
      </c>
      <c r="O34">
        <v>156</v>
      </c>
      <c r="P34">
        <v>94</v>
      </c>
      <c r="Q34">
        <v>60</v>
      </c>
      <c r="R34">
        <v>0.97704000000000013</v>
      </c>
      <c r="S34">
        <v>1.07548</v>
      </c>
      <c r="T34">
        <v>0.60813000000000006</v>
      </c>
      <c r="U34">
        <v>0.44244</v>
      </c>
      <c r="AC34"/>
    </row>
    <row r="35" spans="1:37" x14ac:dyDescent="0.35">
      <c r="C35"/>
      <c r="I35"/>
      <c r="K35" s="64"/>
      <c r="L35" s="64"/>
      <c r="M35" s="64"/>
      <c r="N35"/>
      <c r="O35"/>
      <c r="P35"/>
      <c r="Q35"/>
      <c r="R35"/>
      <c r="S35"/>
      <c r="T35"/>
      <c r="U35"/>
      <c r="AC35" s="13" t="s">
        <v>39</v>
      </c>
      <c r="AD35" s="13"/>
    </row>
    <row r="36" spans="1:37" x14ac:dyDescent="0.35">
      <c r="C36" s="33"/>
      <c r="I36" s="33"/>
      <c r="N36"/>
      <c r="O36"/>
      <c r="P36"/>
      <c r="Q36"/>
      <c r="R36"/>
      <c r="S36"/>
      <c r="T36"/>
      <c r="U36"/>
      <c r="AC36" t="s">
        <v>40</v>
      </c>
      <c r="AD36">
        <v>0.72606184575348309</v>
      </c>
    </row>
    <row r="37" spans="1:37" x14ac:dyDescent="0.35">
      <c r="C37" s="33"/>
      <c r="I37" s="33"/>
      <c r="N37" s="33"/>
      <c r="O37"/>
      <c r="P37"/>
      <c r="Q37"/>
      <c r="R37" s="33"/>
      <c r="S37"/>
      <c r="T37"/>
      <c r="U37"/>
      <c r="AC37" t="s">
        <v>41</v>
      </c>
      <c r="AD37" s="7">
        <v>0.52716580385895462</v>
      </c>
    </row>
    <row r="38" spans="1:37" x14ac:dyDescent="0.35">
      <c r="C38" s="33"/>
      <c r="I38" s="33"/>
      <c r="N38" s="33"/>
      <c r="O38" s="33"/>
      <c r="P38"/>
      <c r="Q38"/>
      <c r="R38" s="33"/>
      <c r="S38" s="33"/>
      <c r="T38"/>
      <c r="U38"/>
      <c r="AC38" t="s">
        <v>42</v>
      </c>
      <c r="AD38">
        <v>0.51086117640581508</v>
      </c>
    </row>
    <row r="39" spans="1:37" x14ac:dyDescent="0.35">
      <c r="C39" s="33"/>
      <c r="I39" s="33"/>
      <c r="N39" s="33"/>
      <c r="O39" s="33"/>
      <c r="P39" s="33"/>
      <c r="Q39"/>
      <c r="R39" s="33"/>
      <c r="S39" s="33"/>
      <c r="T39" s="33"/>
      <c r="U39"/>
      <c r="AC39" t="s">
        <v>43</v>
      </c>
      <c r="AD39">
        <v>46.410084959575912</v>
      </c>
    </row>
    <row r="40" spans="1:37" ht="15" thickBot="1" x14ac:dyDescent="0.4">
      <c r="C40" s="33"/>
      <c r="I40" s="33"/>
      <c r="N40" s="33"/>
      <c r="O40" s="33"/>
      <c r="P40" s="33"/>
      <c r="Q40" s="33"/>
      <c r="R40" s="33"/>
      <c r="S40" s="33"/>
      <c r="T40" s="33"/>
      <c r="U40" s="33"/>
      <c r="AC40" s="11" t="s">
        <v>44</v>
      </c>
      <c r="AD40" s="11">
        <v>31</v>
      </c>
    </row>
    <row r="41" spans="1:37" x14ac:dyDescent="0.35">
      <c r="AC41"/>
    </row>
    <row r="42" spans="1:37" ht="15" thickBot="1" x14ac:dyDescent="0.4">
      <c r="AC42" t="s">
        <v>45</v>
      </c>
    </row>
    <row r="43" spans="1:37" x14ac:dyDescent="0.35">
      <c r="AC43" s="12"/>
      <c r="AD43" s="12" t="s">
        <v>50</v>
      </c>
      <c r="AE43" s="12" t="s">
        <v>51</v>
      </c>
      <c r="AF43" s="12" t="s">
        <v>52</v>
      </c>
      <c r="AG43" s="12" t="s">
        <v>53</v>
      </c>
      <c r="AH43" s="12" t="s">
        <v>54</v>
      </c>
    </row>
    <row r="44" spans="1:37" x14ac:dyDescent="0.35">
      <c r="AC44" t="s">
        <v>46</v>
      </c>
      <c r="AD44">
        <v>1</v>
      </c>
      <c r="AE44">
        <v>69640.371246013121</v>
      </c>
      <c r="AF44">
        <v>69640.371246013121</v>
      </c>
      <c r="AG44">
        <v>32.332281456541203</v>
      </c>
      <c r="AH44">
        <v>3.7799844477738754E-6</v>
      </c>
    </row>
    <row r="45" spans="1:37" x14ac:dyDescent="0.35">
      <c r="AC45" t="s">
        <v>47</v>
      </c>
      <c r="AD45">
        <v>29</v>
      </c>
      <c r="AE45">
        <v>62462.983592696575</v>
      </c>
      <c r="AF45">
        <v>2153.8959859550541</v>
      </c>
    </row>
    <row r="46" spans="1:37" ht="15" thickBot="1" x14ac:dyDescent="0.4">
      <c r="AC46" s="11" t="s">
        <v>48</v>
      </c>
      <c r="AD46" s="11">
        <v>30</v>
      </c>
      <c r="AE46" s="11">
        <v>132103.3548387097</v>
      </c>
      <c r="AF46" s="11"/>
      <c r="AG46" s="11"/>
      <c r="AH46" s="11"/>
    </row>
    <row r="47" spans="1:37" ht="15" thickBot="1" x14ac:dyDescent="0.4">
      <c r="C47"/>
      <c r="I47"/>
      <c r="N47"/>
      <c r="O47"/>
      <c r="P47"/>
      <c r="Q47"/>
      <c r="R47"/>
      <c r="S47"/>
      <c r="T47"/>
      <c r="U47"/>
      <c r="AC47"/>
    </row>
    <row r="48" spans="1:37" x14ac:dyDescent="0.35">
      <c r="C48"/>
      <c r="I48"/>
      <c r="N48"/>
      <c r="O48"/>
      <c r="P48"/>
      <c r="Q48"/>
      <c r="R48"/>
      <c r="S48"/>
      <c r="T48"/>
      <c r="U48"/>
      <c r="AC48" s="12"/>
      <c r="AD48" s="12" t="s">
        <v>55</v>
      </c>
      <c r="AE48" s="12" t="s">
        <v>43</v>
      </c>
      <c r="AF48" s="12" t="s">
        <v>56</v>
      </c>
      <c r="AG48" s="12" t="s">
        <v>57</v>
      </c>
      <c r="AH48" s="12" t="s">
        <v>58</v>
      </c>
      <c r="AI48" s="12" t="s">
        <v>59</v>
      </c>
      <c r="AJ48" s="12" t="s">
        <v>60</v>
      </c>
      <c r="AK48" s="12" t="s">
        <v>61</v>
      </c>
    </row>
    <row r="49" spans="29:37" customFormat="1" x14ac:dyDescent="0.35">
      <c r="AC49" t="s">
        <v>49</v>
      </c>
      <c r="AD49">
        <v>21.323686986568745</v>
      </c>
      <c r="AE49">
        <v>15.795181178262796</v>
      </c>
      <c r="AF49">
        <v>1.3500121806715477</v>
      </c>
      <c r="AG49">
        <v>0.18745565821418303</v>
      </c>
      <c r="AH49">
        <v>-10.981085762070904</v>
      </c>
      <c r="AI49">
        <v>53.628459735208395</v>
      </c>
      <c r="AJ49">
        <v>-10.981085762070904</v>
      </c>
      <c r="AK49">
        <v>53.628459735208395</v>
      </c>
    </row>
    <row r="50" spans="29:37" customFormat="1" ht="15" thickBot="1" x14ac:dyDescent="0.4">
      <c r="AC50" s="14" t="s">
        <v>6</v>
      </c>
      <c r="AD50" s="11">
        <v>0.86438804949428683</v>
      </c>
      <c r="AE50" s="11">
        <v>0.15201644728530167</v>
      </c>
      <c r="AF50" s="11">
        <v>5.6861482091606792</v>
      </c>
      <c r="AG50" s="11">
        <v>3.7799844477738889E-6</v>
      </c>
      <c r="AH50" s="11">
        <v>0.55347950541468416</v>
      </c>
      <c r="AI50" s="11">
        <v>1.1752965935738895</v>
      </c>
      <c r="AJ50" s="11">
        <v>0.55347950541468416</v>
      </c>
      <c r="AK50" s="11">
        <v>1.1752965935738895</v>
      </c>
    </row>
    <row r="51" spans="29:37" customFormat="1" x14ac:dyDescent="0.35"/>
    <row r="52" spans="29:37" customFormat="1" x14ac:dyDescent="0.35"/>
    <row r="53" spans="29:37" customFormat="1" x14ac:dyDescent="0.35">
      <c r="AC53" s="10" t="s">
        <v>110</v>
      </c>
    </row>
    <row r="54" spans="29:37" customFormat="1" x14ac:dyDescent="0.35">
      <c r="AC54" s="4"/>
    </row>
    <row r="55" spans="29:37" customFormat="1" x14ac:dyDescent="0.35">
      <c r="AC55" t="s">
        <v>38</v>
      </c>
    </row>
    <row r="56" spans="29:37" customFormat="1" ht="15" thickBot="1" x14ac:dyDescent="0.4"/>
    <row r="57" spans="29:37" customFormat="1" x14ac:dyDescent="0.35">
      <c r="AC57" s="13" t="s">
        <v>39</v>
      </c>
      <c r="AD57" s="13"/>
    </row>
    <row r="58" spans="29:37" customFormat="1" x14ac:dyDescent="0.35">
      <c r="AC58" t="s">
        <v>40</v>
      </c>
      <c r="AD58">
        <v>0.79509201193444834</v>
      </c>
    </row>
    <row r="59" spans="29:37" customFormat="1" x14ac:dyDescent="0.35">
      <c r="AC59" t="s">
        <v>41</v>
      </c>
      <c r="AD59" s="7">
        <v>0.63217130744196892</v>
      </c>
    </row>
    <row r="60" spans="29:37" customFormat="1" x14ac:dyDescent="0.35">
      <c r="AC60" t="s">
        <v>42</v>
      </c>
      <c r="AD60">
        <v>0.57558227781765647</v>
      </c>
    </row>
    <row r="61" spans="29:37" customFormat="1" x14ac:dyDescent="0.35">
      <c r="AC61" t="s">
        <v>43</v>
      </c>
      <c r="AD61">
        <v>43.230777984090238</v>
      </c>
    </row>
    <row r="62" spans="29:37" customFormat="1" ht="15" thickBot="1" x14ac:dyDescent="0.4">
      <c r="AC62" s="11" t="s">
        <v>44</v>
      </c>
      <c r="AD62" s="11">
        <v>31</v>
      </c>
    </row>
    <row r="63" spans="29:37" customFormat="1" x14ac:dyDescent="0.35"/>
    <row r="64" spans="29:37" customFormat="1" ht="15" thickBot="1" x14ac:dyDescent="0.4">
      <c r="AC64" t="s">
        <v>45</v>
      </c>
    </row>
    <row r="65" spans="29:37" customFormat="1" x14ac:dyDescent="0.35">
      <c r="AC65" s="12"/>
      <c r="AD65" s="12" t="s">
        <v>50</v>
      </c>
      <c r="AE65" s="12" t="s">
        <v>51</v>
      </c>
      <c r="AF65" s="12" t="s">
        <v>52</v>
      </c>
      <c r="AG65" s="12" t="s">
        <v>53</v>
      </c>
      <c r="AH65" s="12" t="s">
        <v>54</v>
      </c>
    </row>
    <row r="66" spans="29:37" customFormat="1" x14ac:dyDescent="0.35">
      <c r="AC66" t="s">
        <v>46</v>
      </c>
      <c r="AD66">
        <v>4</v>
      </c>
      <c r="AE66">
        <v>83511.950545857457</v>
      </c>
      <c r="AF66">
        <v>20877.987636464364</v>
      </c>
      <c r="AG66">
        <v>11.171269619551273</v>
      </c>
      <c r="AH66">
        <v>2.0798894082748724E-5</v>
      </c>
    </row>
    <row r="67" spans="29:37" customFormat="1" x14ac:dyDescent="0.35">
      <c r="AC67" t="s">
        <v>47</v>
      </c>
      <c r="AD67">
        <v>26</v>
      </c>
      <c r="AE67">
        <v>48591.404292852232</v>
      </c>
      <c r="AF67">
        <v>1868.9001651097012</v>
      </c>
    </row>
    <row r="68" spans="29:37" customFormat="1" ht="15" thickBot="1" x14ac:dyDescent="0.4">
      <c r="AC68" s="11" t="s">
        <v>48</v>
      </c>
      <c r="AD68" s="11">
        <v>30</v>
      </c>
      <c r="AE68" s="11">
        <v>132103.3548387097</v>
      </c>
      <c r="AF68" s="11"/>
      <c r="AG68" s="11"/>
      <c r="AH68" s="11"/>
    </row>
    <row r="69" spans="29:37" customFormat="1" ht="15" thickBot="1" x14ac:dyDescent="0.4"/>
    <row r="70" spans="29:37" customFormat="1" x14ac:dyDescent="0.35">
      <c r="AC70" s="12"/>
      <c r="AD70" s="12" t="s">
        <v>55</v>
      </c>
      <c r="AE70" s="12" t="s">
        <v>43</v>
      </c>
      <c r="AF70" s="12" t="s">
        <v>56</v>
      </c>
      <c r="AG70" s="12" t="s">
        <v>57</v>
      </c>
      <c r="AH70" s="12" t="s">
        <v>58</v>
      </c>
      <c r="AI70" s="12" t="s">
        <v>59</v>
      </c>
      <c r="AJ70" s="12" t="s">
        <v>60</v>
      </c>
      <c r="AK70" s="12" t="s">
        <v>61</v>
      </c>
    </row>
    <row r="71" spans="29:37" customFormat="1" x14ac:dyDescent="0.35">
      <c r="AC71" t="s">
        <v>49</v>
      </c>
      <c r="AD71">
        <v>29.214001714409228</v>
      </c>
      <c r="AE71">
        <v>67.861318640080611</v>
      </c>
      <c r="AF71">
        <v>0.43049563875044861</v>
      </c>
      <c r="AG71">
        <v>0.67038280161007324</v>
      </c>
      <c r="AH71">
        <v>-110.2769364954008</v>
      </c>
      <c r="AI71">
        <v>168.70493992421925</v>
      </c>
      <c r="AJ71">
        <v>-110.2769364954008</v>
      </c>
      <c r="AK71">
        <v>168.70493992421925</v>
      </c>
    </row>
    <row r="72" spans="29:37" customFormat="1" x14ac:dyDescent="0.35">
      <c r="AC72" t="s">
        <v>6</v>
      </c>
      <c r="AD72">
        <v>0.562650568766354</v>
      </c>
      <c r="AE72">
        <v>0.19472704492094339</v>
      </c>
      <c r="AF72">
        <v>2.8894320714145416</v>
      </c>
      <c r="AG72">
        <v>7.6843467860849583E-3</v>
      </c>
      <c r="AH72">
        <v>0.16238339543142172</v>
      </c>
      <c r="AI72">
        <v>0.96291774210128622</v>
      </c>
      <c r="AJ72">
        <v>0.16238339543142172</v>
      </c>
      <c r="AK72">
        <v>0.96291774210128622</v>
      </c>
    </row>
    <row r="73" spans="29:37" customFormat="1" x14ac:dyDescent="0.35">
      <c r="AC73" s="15" t="s">
        <v>7</v>
      </c>
      <c r="AD73">
        <v>-1.7115970709450284E-2</v>
      </c>
      <c r="AE73">
        <v>2.4234236965831109E-2</v>
      </c>
      <c r="AF73">
        <v>-0.70627231769594501</v>
      </c>
      <c r="AG73" s="15">
        <v>0.48630011997904066</v>
      </c>
      <c r="AH73">
        <v>-6.6930158215763466E-2</v>
      </c>
      <c r="AI73">
        <v>3.2698216796862897E-2</v>
      </c>
      <c r="AJ73">
        <v>-6.6930158215763466E-2</v>
      </c>
      <c r="AK73">
        <v>3.2698216796862897E-2</v>
      </c>
    </row>
    <row r="74" spans="29:37" customFormat="1" x14ac:dyDescent="0.35">
      <c r="AC74" t="s">
        <v>8</v>
      </c>
      <c r="AD74">
        <v>7.8564915725593584E-2</v>
      </c>
      <c r="AE74">
        <v>3.9276304586553283E-2</v>
      </c>
      <c r="AF74">
        <v>2.000313332749009</v>
      </c>
      <c r="AG74">
        <v>5.6012324104841679E-2</v>
      </c>
      <c r="AH74">
        <v>-2.1686845931707804E-3</v>
      </c>
      <c r="AI74">
        <v>0.15929851604435796</v>
      </c>
      <c r="AJ74">
        <v>-2.1686845931707804E-3</v>
      </c>
      <c r="AK74">
        <v>0.15929851604435796</v>
      </c>
    </row>
    <row r="75" spans="29:37" customFormat="1" ht="15" thickBot="1" x14ac:dyDescent="0.4">
      <c r="AC75" s="17" t="s">
        <v>9</v>
      </c>
      <c r="AD75" s="11">
        <v>-3.9234760780448563</v>
      </c>
      <c r="AE75" s="11">
        <v>4.1652680432105873</v>
      </c>
      <c r="AF75" s="11">
        <v>-0.94195044288689811</v>
      </c>
      <c r="AG75" s="17">
        <v>0.35488856929920087</v>
      </c>
      <c r="AH75" s="11">
        <v>-12.485307160702614</v>
      </c>
      <c r="AI75" s="11">
        <v>4.638355004612901</v>
      </c>
      <c r="AJ75" s="11">
        <v>-12.485307160702614</v>
      </c>
      <c r="AK75" s="11">
        <v>4.638355004612901</v>
      </c>
    </row>
    <row r="76" spans="29:37" customFormat="1" x14ac:dyDescent="0.35"/>
    <row r="77" spans="29:37" customFormat="1" x14ac:dyDescent="0.35"/>
    <row r="78" spans="29:37" customFormat="1" x14ac:dyDescent="0.35">
      <c r="AC78" s="10" t="s">
        <v>174</v>
      </c>
    </row>
    <row r="79" spans="29:37" customFormat="1" x14ac:dyDescent="0.35">
      <c r="AC79" s="4"/>
    </row>
    <row r="80" spans="29:37" customFormat="1" x14ac:dyDescent="0.35">
      <c r="AC80" s="4"/>
    </row>
    <row r="81" spans="29:37" customFormat="1" x14ac:dyDescent="0.35">
      <c r="AC81" t="s">
        <v>38</v>
      </c>
    </row>
    <row r="82" spans="29:37" customFormat="1" ht="15" thickBot="1" x14ac:dyDescent="0.4"/>
    <row r="83" spans="29:37" customFormat="1" x14ac:dyDescent="0.35">
      <c r="AC83" s="13" t="s">
        <v>39</v>
      </c>
      <c r="AD83" s="13"/>
    </row>
    <row r="84" spans="29:37" customFormat="1" x14ac:dyDescent="0.35">
      <c r="AC84" t="s">
        <v>40</v>
      </c>
      <c r="AD84">
        <v>0.88300712701019901</v>
      </c>
    </row>
    <row r="85" spans="29:37" customFormat="1" x14ac:dyDescent="0.35">
      <c r="AC85" t="s">
        <v>41</v>
      </c>
      <c r="AD85" s="7">
        <v>0.77970158635080566</v>
      </c>
    </row>
    <row r="86" spans="29:37" customFormat="1" x14ac:dyDescent="0.35">
      <c r="AC86" t="s">
        <v>42</v>
      </c>
      <c r="AD86">
        <v>0.73564190362096682</v>
      </c>
    </row>
    <row r="87" spans="29:37" customFormat="1" x14ac:dyDescent="0.35">
      <c r="AC87" t="s">
        <v>43</v>
      </c>
      <c r="AD87">
        <v>34.11871012140076</v>
      </c>
    </row>
    <row r="88" spans="29:37" customFormat="1" ht="15" thickBot="1" x14ac:dyDescent="0.4">
      <c r="AC88" s="11" t="s">
        <v>44</v>
      </c>
      <c r="AD88" s="11">
        <v>31</v>
      </c>
    </row>
    <row r="89" spans="29:37" customFormat="1" x14ac:dyDescent="0.35"/>
    <row r="90" spans="29:37" customFormat="1" ht="15" thickBot="1" x14ac:dyDescent="0.4">
      <c r="AC90" t="s">
        <v>45</v>
      </c>
    </row>
    <row r="91" spans="29:37" customFormat="1" x14ac:dyDescent="0.35">
      <c r="AC91" s="12"/>
      <c r="AD91" s="12" t="s">
        <v>50</v>
      </c>
      <c r="AE91" s="12" t="s">
        <v>51</v>
      </c>
      <c r="AF91" s="12" t="s">
        <v>52</v>
      </c>
      <c r="AG91" s="12" t="s">
        <v>53</v>
      </c>
      <c r="AH91" s="12" t="s">
        <v>54</v>
      </c>
    </row>
    <row r="92" spans="29:37" customFormat="1" x14ac:dyDescent="0.35">
      <c r="AC92" t="s">
        <v>46</v>
      </c>
      <c r="AD92">
        <v>5</v>
      </c>
      <c r="AE92">
        <v>103001.19533000533</v>
      </c>
      <c r="AF92">
        <v>20600.239066001064</v>
      </c>
      <c r="AG92">
        <v>17.696486630003861</v>
      </c>
      <c r="AH92">
        <v>1.6700334944168438E-7</v>
      </c>
    </row>
    <row r="93" spans="29:37" customFormat="1" x14ac:dyDescent="0.35">
      <c r="AC93" t="s">
        <v>47</v>
      </c>
      <c r="AD93">
        <v>25</v>
      </c>
      <c r="AE93">
        <v>29102.159508704368</v>
      </c>
      <c r="AF93">
        <v>1164.0863803481748</v>
      </c>
    </row>
    <row r="94" spans="29:37" customFormat="1" ht="15" thickBot="1" x14ac:dyDescent="0.4">
      <c r="AC94" s="11" t="s">
        <v>48</v>
      </c>
      <c r="AD94" s="11">
        <v>30</v>
      </c>
      <c r="AE94" s="11">
        <v>132103.3548387097</v>
      </c>
      <c r="AF94" s="11"/>
      <c r="AG94" s="11"/>
      <c r="AH94" s="11"/>
    </row>
    <row r="95" spans="29:37" customFormat="1" ht="15" thickBot="1" x14ac:dyDescent="0.4"/>
    <row r="96" spans="29:37" customFormat="1" x14ac:dyDescent="0.35">
      <c r="AC96" s="12"/>
      <c r="AD96" s="12" t="s">
        <v>55</v>
      </c>
      <c r="AE96" s="12" t="s">
        <v>43</v>
      </c>
      <c r="AF96" s="12" t="s">
        <v>56</v>
      </c>
      <c r="AG96" s="12" t="s">
        <v>57</v>
      </c>
      <c r="AH96" s="12" t="s">
        <v>58</v>
      </c>
      <c r="AI96" s="12" t="s">
        <v>59</v>
      </c>
      <c r="AJ96" s="12" t="s">
        <v>60</v>
      </c>
      <c r="AK96" s="12" t="s">
        <v>61</v>
      </c>
    </row>
    <row r="97" spans="29:37" customFormat="1" x14ac:dyDescent="0.35">
      <c r="AC97" t="s">
        <v>49</v>
      </c>
      <c r="AD97">
        <v>25.48510230050741</v>
      </c>
      <c r="AE97">
        <v>53.565444208150765</v>
      </c>
      <c r="AF97">
        <v>0.47577505754408511</v>
      </c>
      <c r="AG97">
        <v>0.63836587244779097</v>
      </c>
      <c r="AH97">
        <v>-84.834995141534932</v>
      </c>
      <c r="AI97">
        <v>135.80519974254975</v>
      </c>
      <c r="AJ97">
        <v>-84.834995141534932</v>
      </c>
      <c r="AK97">
        <v>135.80519974254975</v>
      </c>
    </row>
    <row r="98" spans="29:37" customFormat="1" x14ac:dyDescent="0.35">
      <c r="AC98" t="s">
        <v>6</v>
      </c>
      <c r="AD98">
        <v>0.4025376751569486</v>
      </c>
      <c r="AE98">
        <v>0.15858657729080633</v>
      </c>
      <c r="AF98">
        <v>2.5382833909000997</v>
      </c>
      <c r="AG98">
        <v>1.7745224957034348E-2</v>
      </c>
      <c r="AH98">
        <v>7.5922505277342345E-2</v>
      </c>
      <c r="AI98">
        <v>0.72915284503655486</v>
      </c>
      <c r="AJ98">
        <v>7.5922505277342345E-2</v>
      </c>
      <c r="AK98">
        <v>0.72915284503655486</v>
      </c>
    </row>
    <row r="99" spans="29:37" customFormat="1" x14ac:dyDescent="0.35">
      <c r="AC99" t="s">
        <v>7</v>
      </c>
      <c r="AD99">
        <v>8.4956805940436999E-3</v>
      </c>
      <c r="AE99">
        <v>2.0124412143980631E-2</v>
      </c>
      <c r="AF99">
        <v>0.42215795091360342</v>
      </c>
      <c r="AG99" s="15">
        <v>0.67651820907858173</v>
      </c>
      <c r="AH99">
        <v>-3.2951322067981056E-2</v>
      </c>
      <c r="AI99">
        <v>4.994268325606846E-2</v>
      </c>
      <c r="AJ99">
        <v>-3.2951322067981056E-2</v>
      </c>
      <c r="AK99">
        <v>4.994268325606846E-2</v>
      </c>
    </row>
    <row r="100" spans="29:37" customFormat="1" x14ac:dyDescent="0.35">
      <c r="AC100" t="s">
        <v>81</v>
      </c>
      <c r="AD100">
        <v>6.4477069799855694E-3</v>
      </c>
      <c r="AE100">
        <v>3.5658212496432438E-2</v>
      </c>
      <c r="AF100">
        <v>0.18081969141416315</v>
      </c>
      <c r="AG100" s="15">
        <v>0.85796699793426401</v>
      </c>
      <c r="AH100">
        <v>-6.6991756378686457E-2</v>
      </c>
      <c r="AI100">
        <v>7.9887170338657582E-2</v>
      </c>
      <c r="AJ100">
        <v>-6.6991756378686457E-2</v>
      </c>
      <c r="AK100">
        <v>7.9887170338657582E-2</v>
      </c>
    </row>
    <row r="101" spans="29:37" customFormat="1" x14ac:dyDescent="0.35">
      <c r="AC101" t="s">
        <v>101</v>
      </c>
      <c r="AD101">
        <v>-2.3567754319772196</v>
      </c>
      <c r="AE101">
        <v>3.3095480754120037</v>
      </c>
      <c r="AF101">
        <v>-0.71211397395513765</v>
      </c>
      <c r="AG101" s="15">
        <v>0.48298749977501587</v>
      </c>
      <c r="AH101">
        <v>-9.1729172854787198</v>
      </c>
      <c r="AI101">
        <v>4.4593664215242796</v>
      </c>
      <c r="AJ101">
        <v>-9.1729172854787198</v>
      </c>
      <c r="AK101">
        <v>4.4593664215242796</v>
      </c>
    </row>
    <row r="102" spans="29:37" customFormat="1" ht="15" thickBot="1" x14ac:dyDescent="0.4">
      <c r="AC102" s="11" t="s">
        <v>167</v>
      </c>
      <c r="AD102" s="11">
        <v>72366.338752352953</v>
      </c>
      <c r="AE102" s="11">
        <v>17686.084664174541</v>
      </c>
      <c r="AF102" s="11">
        <v>4.0917105242032656</v>
      </c>
      <c r="AG102" s="11">
        <v>3.9134782275800176E-4</v>
      </c>
      <c r="AH102" s="11">
        <v>35941.165539226626</v>
      </c>
      <c r="AI102" s="11">
        <v>108791.51196547928</v>
      </c>
      <c r="AJ102" s="11">
        <v>35941.165539226626</v>
      </c>
      <c r="AK102" s="11">
        <v>108791.51196547928</v>
      </c>
    </row>
    <row r="103" spans="29:37" customFormat="1" x14ac:dyDescent="0.35"/>
    <row r="104" spans="29:37" customFormat="1" x14ac:dyDescent="0.35"/>
    <row r="105" spans="29:37" customFormat="1" x14ac:dyDescent="0.35"/>
    <row r="106" spans="29:37" customFormat="1" x14ac:dyDescent="0.35">
      <c r="AC106" s="4"/>
    </row>
    <row r="107" spans="29:37" customFormat="1" x14ac:dyDescent="0.35">
      <c r="AC107" s="4"/>
    </row>
    <row r="108" spans="29:37" customFormat="1" x14ac:dyDescent="0.35">
      <c r="AC108" s="4"/>
    </row>
    <row r="109" spans="29:37" customFormat="1" x14ac:dyDescent="0.35">
      <c r="AC109" s="4"/>
    </row>
    <row r="110" spans="29:37" customFormat="1" x14ac:dyDescent="0.35">
      <c r="AC110" s="7" t="s">
        <v>79</v>
      </c>
    </row>
    <row r="111" spans="29:37" customFormat="1" x14ac:dyDescent="0.35"/>
    <row r="112" spans="29:37" customFormat="1" x14ac:dyDescent="0.35">
      <c r="AC112" s="10" t="s">
        <v>75</v>
      </c>
    </row>
    <row r="113" spans="29:34" customFormat="1" x14ac:dyDescent="0.35"/>
    <row r="114" spans="29:34" customFormat="1" x14ac:dyDescent="0.35">
      <c r="AC114" t="s">
        <v>38</v>
      </c>
    </row>
    <row r="115" spans="29:34" customFormat="1" ht="15" thickBot="1" x14ac:dyDescent="0.4"/>
    <row r="116" spans="29:34" customFormat="1" x14ac:dyDescent="0.35">
      <c r="AC116" s="13" t="s">
        <v>39</v>
      </c>
      <c r="AD116" s="13"/>
    </row>
    <row r="117" spans="29:34" customFormat="1" x14ac:dyDescent="0.35">
      <c r="AC117" t="s">
        <v>40</v>
      </c>
      <c r="AD117">
        <v>0.586965404463758</v>
      </c>
    </row>
    <row r="118" spans="29:34" customFormat="1" x14ac:dyDescent="0.35">
      <c r="AC118" t="s">
        <v>41</v>
      </c>
      <c r="AD118" s="7">
        <v>0.34452838603730307</v>
      </c>
    </row>
    <row r="119" spans="29:34" customFormat="1" x14ac:dyDescent="0.35">
      <c r="AC119" t="s">
        <v>42</v>
      </c>
      <c r="AD119">
        <v>0.26889704596468417</v>
      </c>
    </row>
    <row r="120" spans="29:34" customFormat="1" x14ac:dyDescent="0.35">
      <c r="AC120" t="s">
        <v>43</v>
      </c>
      <c r="AD120">
        <v>0.80619753857954013</v>
      </c>
    </row>
    <row r="121" spans="29:34" customFormat="1" ht="15" thickBot="1" x14ac:dyDescent="0.4">
      <c r="AC121" s="11" t="s">
        <v>44</v>
      </c>
      <c r="AD121" s="11">
        <v>30</v>
      </c>
    </row>
    <row r="122" spans="29:34" customFormat="1" x14ac:dyDescent="0.35"/>
    <row r="123" spans="29:34" customFormat="1" ht="15" thickBot="1" x14ac:dyDescent="0.4">
      <c r="AC123" t="s">
        <v>45</v>
      </c>
    </row>
    <row r="124" spans="29:34" customFormat="1" x14ac:dyDescent="0.35">
      <c r="AC124" s="12"/>
      <c r="AD124" s="12" t="s">
        <v>50</v>
      </c>
      <c r="AE124" s="12" t="s">
        <v>51</v>
      </c>
      <c r="AF124" s="12" t="s">
        <v>52</v>
      </c>
      <c r="AG124" s="12" t="s">
        <v>53</v>
      </c>
      <c r="AH124" s="12" t="s">
        <v>54</v>
      </c>
    </row>
    <row r="125" spans="29:34" customFormat="1" x14ac:dyDescent="0.35">
      <c r="AC125" t="s">
        <v>46</v>
      </c>
      <c r="AD125">
        <v>3</v>
      </c>
      <c r="AE125">
        <v>8.8823402341922169</v>
      </c>
      <c r="AF125">
        <v>2.9607800780640723</v>
      </c>
      <c r="AG125">
        <v>4.5553653512749817</v>
      </c>
      <c r="AH125" s="7">
        <v>1.077699979056212E-2</v>
      </c>
    </row>
    <row r="126" spans="29:34" customFormat="1" x14ac:dyDescent="0.35">
      <c r="AC126" t="s">
        <v>47</v>
      </c>
      <c r="AD126">
        <v>26</v>
      </c>
      <c r="AE126">
        <v>16.898816251504439</v>
      </c>
      <c r="AF126">
        <v>0.64995447121170913</v>
      </c>
    </row>
    <row r="127" spans="29:34" customFormat="1" ht="15" thickBot="1" x14ac:dyDescent="0.4">
      <c r="AC127" s="11" t="s">
        <v>48</v>
      </c>
      <c r="AD127" s="11">
        <v>29</v>
      </c>
      <c r="AE127" s="11">
        <v>25.781156485696656</v>
      </c>
      <c r="AF127" s="11"/>
      <c r="AG127" s="11"/>
      <c r="AH127" s="11"/>
    </row>
    <row r="128" spans="29:34" customFormat="1" ht="15" thickBot="1" x14ac:dyDescent="0.4"/>
    <row r="129" spans="29:35" customFormat="1" x14ac:dyDescent="0.35">
      <c r="AC129" s="12"/>
      <c r="AD129" s="12" t="s">
        <v>55</v>
      </c>
      <c r="AE129" s="12" t="s">
        <v>43</v>
      </c>
      <c r="AF129" s="12" t="s">
        <v>56</v>
      </c>
      <c r="AG129" s="12" t="s">
        <v>57</v>
      </c>
      <c r="AH129" s="12" t="s">
        <v>58</v>
      </c>
      <c r="AI129" s="12" t="s">
        <v>59</v>
      </c>
    </row>
    <row r="130" spans="29:35" customFormat="1" x14ac:dyDescent="0.35">
      <c r="AC130" t="s">
        <v>49</v>
      </c>
      <c r="AD130" s="49">
        <v>1.9169981515282857</v>
      </c>
      <c r="AE130" s="49">
        <v>1.1252313043148101</v>
      </c>
      <c r="AF130" s="49">
        <v>1.7036480803345657</v>
      </c>
      <c r="AG130" s="49">
        <v>0.10037242965876005</v>
      </c>
      <c r="AH130" s="49">
        <v>-0.395947919773324</v>
      </c>
      <c r="AI130" s="49">
        <v>4.2299442228298956</v>
      </c>
    </row>
    <row r="131" spans="29:35" customFormat="1" x14ac:dyDescent="0.35">
      <c r="AC131" s="15" t="s">
        <v>7</v>
      </c>
      <c r="AD131" s="49">
        <v>-1.8118751753912711E-4</v>
      </c>
      <c r="AE131" s="49">
        <v>4.5542513973458179E-4</v>
      </c>
      <c r="AF131" s="49">
        <v>-0.39784259086953738</v>
      </c>
      <c r="AG131" s="65">
        <v>0.69399403139991644</v>
      </c>
      <c r="AH131" s="49">
        <v>-1.1173272993616041E-3</v>
      </c>
      <c r="AI131" s="49">
        <v>7.5495226428334979E-4</v>
      </c>
    </row>
    <row r="132" spans="29:35" customFormat="1" x14ac:dyDescent="0.35">
      <c r="AC132" s="15" t="s">
        <v>82</v>
      </c>
      <c r="AD132" s="49">
        <v>6.6587037579868085E-4</v>
      </c>
      <c r="AE132" s="49">
        <v>2.7504503963736997E-3</v>
      </c>
      <c r="AF132" s="49">
        <v>0.24209503166339236</v>
      </c>
      <c r="AG132" s="65">
        <v>0.81060594599470681</v>
      </c>
      <c r="AH132" s="49">
        <v>-4.9877613834744174E-3</v>
      </c>
      <c r="AI132" s="49">
        <v>6.3195021350717796E-3</v>
      </c>
    </row>
    <row r="133" spans="29:35" customFormat="1" ht="15" thickBot="1" x14ac:dyDescent="0.4">
      <c r="AC133" s="11" t="s">
        <v>101</v>
      </c>
      <c r="AD133" s="50">
        <v>-0.18082335525286325</v>
      </c>
      <c r="AE133" s="50">
        <v>6.5601071715770523E-2</v>
      </c>
      <c r="AF133" s="50">
        <v>-2.7564085543650232</v>
      </c>
      <c r="AG133" s="50">
        <v>1.0540047110747316E-2</v>
      </c>
      <c r="AH133" s="50">
        <v>-0.31566828937115188</v>
      </c>
      <c r="AI133" s="50">
        <v>-4.5978421134574621E-2</v>
      </c>
    </row>
    <row r="134" spans="29:35" customFormat="1" x14ac:dyDescent="0.35"/>
    <row r="135" spans="29:35" customFormat="1" x14ac:dyDescent="0.35"/>
    <row r="136" spans="29:35" customFormat="1" x14ac:dyDescent="0.35">
      <c r="AC136" s="10" t="s">
        <v>106</v>
      </c>
    </row>
    <row r="137" spans="29:35" customFormat="1" x14ac:dyDescent="0.35">
      <c r="AC137" s="4"/>
    </row>
    <row r="138" spans="29:35" customFormat="1" x14ac:dyDescent="0.35">
      <c r="AC138" t="s">
        <v>38</v>
      </c>
    </row>
    <row r="139" spans="29:35" customFormat="1" ht="15" thickBot="1" x14ac:dyDescent="0.4"/>
    <row r="140" spans="29:35" customFormat="1" x14ac:dyDescent="0.35">
      <c r="AC140" s="13" t="s">
        <v>39</v>
      </c>
      <c r="AD140" s="13"/>
    </row>
    <row r="141" spans="29:35" customFormat="1" x14ac:dyDescent="0.35">
      <c r="AC141" t="s">
        <v>40</v>
      </c>
      <c r="AD141">
        <v>0.56525574498693387</v>
      </c>
    </row>
    <row r="142" spans="29:35" customFormat="1" x14ac:dyDescent="0.35">
      <c r="AC142" t="s">
        <v>41</v>
      </c>
      <c r="AD142" s="7">
        <v>0.31951405724073362</v>
      </c>
    </row>
    <row r="143" spans="29:35" customFormat="1" x14ac:dyDescent="0.35">
      <c r="AC143" t="s">
        <v>42</v>
      </c>
      <c r="AD143">
        <v>0.2960490247317934</v>
      </c>
    </row>
    <row r="144" spans="29:35" customFormat="1" x14ac:dyDescent="0.35">
      <c r="AC144" t="s">
        <v>43</v>
      </c>
      <c r="AD144">
        <v>0.78563798267561258</v>
      </c>
    </row>
    <row r="145" spans="3:37" ht="15" thickBot="1" x14ac:dyDescent="0.4">
      <c r="C145"/>
      <c r="I145"/>
      <c r="N145"/>
      <c r="O145"/>
      <c r="P145"/>
      <c r="Q145"/>
      <c r="R145"/>
      <c r="S145"/>
      <c r="T145"/>
      <c r="U145"/>
      <c r="AC145" s="11" t="s">
        <v>44</v>
      </c>
      <c r="AD145" s="11">
        <v>31</v>
      </c>
    </row>
    <row r="146" spans="3:37" x14ac:dyDescent="0.35">
      <c r="C146"/>
      <c r="I146"/>
      <c r="N146"/>
      <c r="O146"/>
      <c r="P146"/>
      <c r="Q146"/>
      <c r="R146"/>
      <c r="S146"/>
      <c r="T146"/>
      <c r="U146"/>
      <c r="AC146"/>
    </row>
    <row r="147" spans="3:37" ht="15" thickBot="1" x14ac:dyDescent="0.4">
      <c r="C147"/>
      <c r="I147"/>
      <c r="N147"/>
      <c r="O147"/>
      <c r="P147"/>
      <c r="Q147"/>
      <c r="R147"/>
      <c r="S147"/>
      <c r="T147"/>
      <c r="U147"/>
      <c r="AC147" t="s">
        <v>45</v>
      </c>
    </row>
    <row r="148" spans="3:37" x14ac:dyDescent="0.35">
      <c r="C148"/>
      <c r="I148"/>
      <c r="N148"/>
      <c r="O148"/>
      <c r="P148"/>
      <c r="Q148"/>
      <c r="R148"/>
      <c r="S148"/>
      <c r="T148"/>
      <c r="U148"/>
      <c r="AC148" s="12"/>
      <c r="AD148" s="12" t="s">
        <v>50</v>
      </c>
      <c r="AE148" s="12" t="s">
        <v>51</v>
      </c>
      <c r="AF148" s="12" t="s">
        <v>52</v>
      </c>
      <c r="AG148" s="12" t="s">
        <v>53</v>
      </c>
      <c r="AH148" s="12" t="s">
        <v>54</v>
      </c>
    </row>
    <row r="149" spans="3:37" x14ac:dyDescent="0.35">
      <c r="C149"/>
      <c r="I149"/>
      <c r="N149"/>
      <c r="O149"/>
      <c r="P149"/>
      <c r="Q149"/>
      <c r="R149"/>
      <c r="S149"/>
      <c r="T149"/>
      <c r="U149"/>
      <c r="AC149" t="s">
        <v>46</v>
      </c>
      <c r="AD149">
        <v>1</v>
      </c>
      <c r="AE149">
        <v>8.4045362245831257</v>
      </c>
      <c r="AF149">
        <v>8.4045362245831257</v>
      </c>
      <c r="AG149">
        <v>13.616604073273631</v>
      </c>
      <c r="AH149">
        <v>9.2156749010934437E-4</v>
      </c>
    </row>
    <row r="150" spans="3:37" x14ac:dyDescent="0.35">
      <c r="C150"/>
      <c r="I150"/>
      <c r="N150"/>
      <c r="O150"/>
      <c r="P150"/>
      <c r="Q150"/>
      <c r="R150"/>
      <c r="S150"/>
      <c r="T150"/>
      <c r="U150"/>
      <c r="AC150" t="s">
        <v>47</v>
      </c>
      <c r="AD150">
        <v>29</v>
      </c>
      <c r="AE150">
        <v>17.899584154855578</v>
      </c>
      <c r="AF150">
        <v>0.61722703982260618</v>
      </c>
    </row>
    <row r="151" spans="3:37" ht="15" thickBot="1" x14ac:dyDescent="0.4">
      <c r="C151"/>
      <c r="I151"/>
      <c r="N151"/>
      <c r="O151"/>
      <c r="P151"/>
      <c r="Q151"/>
      <c r="R151"/>
      <c r="S151"/>
      <c r="T151"/>
      <c r="U151"/>
      <c r="AC151" s="11" t="s">
        <v>48</v>
      </c>
      <c r="AD151" s="11">
        <v>30</v>
      </c>
      <c r="AE151" s="11">
        <v>26.304120379438704</v>
      </c>
      <c r="AF151" s="11"/>
      <c r="AG151" s="11"/>
      <c r="AH151" s="11"/>
    </row>
    <row r="152" spans="3:37" ht="15" thickBot="1" x14ac:dyDescent="0.4">
      <c r="C152"/>
      <c r="I152"/>
      <c r="N152"/>
      <c r="O152"/>
      <c r="P152"/>
      <c r="Q152"/>
      <c r="R152"/>
      <c r="S152"/>
      <c r="T152"/>
      <c r="U152"/>
      <c r="AC152"/>
    </row>
    <row r="153" spans="3:37" x14ac:dyDescent="0.35">
      <c r="C153"/>
      <c r="I153"/>
      <c r="N153"/>
      <c r="O153"/>
      <c r="P153"/>
      <c r="Q153"/>
      <c r="R153"/>
      <c r="S153"/>
      <c r="T153"/>
      <c r="U153"/>
      <c r="AC153" s="12"/>
      <c r="AD153" s="12" t="s">
        <v>55</v>
      </c>
      <c r="AE153" s="12" t="s">
        <v>43</v>
      </c>
      <c r="AF153" s="12" t="s">
        <v>56</v>
      </c>
      <c r="AG153" s="12" t="s">
        <v>57</v>
      </c>
      <c r="AH153" s="12" t="s">
        <v>58</v>
      </c>
      <c r="AI153" s="12" t="s">
        <v>59</v>
      </c>
      <c r="AJ153" s="12" t="s">
        <v>60</v>
      </c>
      <c r="AK153" s="12" t="s">
        <v>61</v>
      </c>
    </row>
    <row r="154" spans="3:37" x14ac:dyDescent="0.35">
      <c r="C154"/>
      <c r="I154"/>
      <c r="N154"/>
      <c r="O154"/>
      <c r="P154"/>
      <c r="Q154"/>
      <c r="R154"/>
      <c r="S154"/>
      <c r="T154"/>
      <c r="U154"/>
      <c r="AC154" t="s">
        <v>49</v>
      </c>
      <c r="AD154">
        <v>0.2719836498255323</v>
      </c>
      <c r="AE154">
        <v>0.18463742349780182</v>
      </c>
      <c r="AF154">
        <v>1.4730689189278596</v>
      </c>
      <c r="AG154">
        <v>0.15150437684637325</v>
      </c>
      <c r="AH154">
        <v>-0.10564228175918156</v>
      </c>
      <c r="AI154">
        <v>0.64960958141024616</v>
      </c>
      <c r="AJ154">
        <v>-0.10564228175918156</v>
      </c>
      <c r="AK154">
        <v>0.64960958141024616</v>
      </c>
    </row>
    <row r="155" spans="3:37" ht="15" thickBot="1" x14ac:dyDescent="0.4">
      <c r="C155"/>
      <c r="I155"/>
      <c r="N155"/>
      <c r="O155"/>
      <c r="P155"/>
      <c r="Q155"/>
      <c r="R155"/>
      <c r="S155"/>
      <c r="T155"/>
      <c r="U155"/>
      <c r="AC155" s="11" t="s">
        <v>68</v>
      </c>
      <c r="AD155" s="11">
        <v>0.75973169314509559</v>
      </c>
      <c r="AE155" s="11">
        <v>0.20588553679007843</v>
      </c>
      <c r="AF155" s="11">
        <v>3.690068301979466</v>
      </c>
      <c r="AG155" s="11">
        <v>9.2156749010934599E-4</v>
      </c>
      <c r="AH155" s="11">
        <v>0.33864849041562367</v>
      </c>
      <c r="AI155" s="11">
        <v>1.1808148958745674</v>
      </c>
      <c r="AJ155" s="11">
        <v>0.33864849041562367</v>
      </c>
      <c r="AK155" s="11">
        <v>1.1808148958745674</v>
      </c>
    </row>
    <row r="156" spans="3:37" x14ac:dyDescent="0.35">
      <c r="C156"/>
      <c r="I156"/>
      <c r="N156"/>
      <c r="O156"/>
      <c r="P156"/>
      <c r="Q156"/>
      <c r="R156"/>
      <c r="S156"/>
      <c r="T156"/>
      <c r="U156"/>
      <c r="AC156"/>
    </row>
    <row r="157" spans="3:37" x14ac:dyDescent="0.35">
      <c r="C157"/>
      <c r="I157"/>
      <c r="N157"/>
      <c r="O157"/>
      <c r="P157"/>
      <c r="Q157"/>
      <c r="R157"/>
      <c r="S157"/>
      <c r="T157"/>
      <c r="U157"/>
      <c r="AC157"/>
    </row>
    <row r="158" spans="3:37" x14ac:dyDescent="0.35">
      <c r="C158"/>
      <c r="I158"/>
      <c r="N158"/>
      <c r="O158"/>
      <c r="P158"/>
      <c r="Q158"/>
      <c r="R158"/>
      <c r="S158"/>
      <c r="T158"/>
      <c r="U158"/>
      <c r="AC158" s="10" t="s">
        <v>107</v>
      </c>
    </row>
    <row r="159" spans="3:37" x14ac:dyDescent="0.35">
      <c r="C159"/>
      <c r="I159"/>
      <c r="N159"/>
      <c r="O159"/>
      <c r="P159"/>
      <c r="Q159"/>
      <c r="R159"/>
      <c r="S159"/>
      <c r="T159"/>
      <c r="U159"/>
    </row>
    <row r="160" spans="3:37" x14ac:dyDescent="0.35">
      <c r="C160"/>
      <c r="I160"/>
      <c r="N160"/>
      <c r="O160"/>
      <c r="P160"/>
      <c r="Q160"/>
      <c r="R160"/>
      <c r="S160"/>
      <c r="T160"/>
      <c r="U160"/>
      <c r="AC160" t="s">
        <v>38</v>
      </c>
    </row>
    <row r="161" spans="3:37" ht="15" thickBot="1" x14ac:dyDescent="0.4">
      <c r="C161"/>
      <c r="I161"/>
      <c r="N161"/>
      <c r="O161"/>
      <c r="P161"/>
      <c r="Q161"/>
      <c r="R161"/>
      <c r="S161"/>
      <c r="T161"/>
      <c r="U161"/>
      <c r="AC161"/>
    </row>
    <row r="162" spans="3:37" x14ac:dyDescent="0.35">
      <c r="C162"/>
      <c r="I162"/>
      <c r="N162"/>
      <c r="O162"/>
      <c r="P162"/>
      <c r="Q162"/>
      <c r="R162"/>
      <c r="S162"/>
      <c r="T162"/>
      <c r="U162"/>
      <c r="AC162" s="13" t="s">
        <v>39</v>
      </c>
      <c r="AD162" s="13"/>
    </row>
    <row r="163" spans="3:37" x14ac:dyDescent="0.35">
      <c r="C163"/>
      <c r="I163"/>
      <c r="N163"/>
      <c r="O163"/>
      <c r="P163"/>
      <c r="Q163"/>
      <c r="R163"/>
      <c r="S163"/>
      <c r="T163"/>
      <c r="U163"/>
      <c r="AC163" t="s">
        <v>40</v>
      </c>
      <c r="AD163">
        <v>0.64289996187382803</v>
      </c>
    </row>
    <row r="164" spans="3:37" x14ac:dyDescent="0.35">
      <c r="C164"/>
      <c r="I164"/>
      <c r="N164"/>
      <c r="O164"/>
      <c r="P164"/>
      <c r="Q164"/>
      <c r="R164"/>
      <c r="S164"/>
      <c r="T164"/>
      <c r="U164"/>
      <c r="AC164" t="s">
        <v>41</v>
      </c>
      <c r="AD164" s="7">
        <v>0.41332036097736957</v>
      </c>
    </row>
    <row r="165" spans="3:37" x14ac:dyDescent="0.35">
      <c r="C165"/>
      <c r="I165"/>
      <c r="N165"/>
      <c r="O165"/>
      <c r="P165"/>
      <c r="Q165"/>
      <c r="R165"/>
      <c r="S165"/>
      <c r="T165"/>
      <c r="U165"/>
      <c r="AC165" t="s">
        <v>42</v>
      </c>
      <c r="AD165">
        <v>0.31945161873374872</v>
      </c>
    </row>
    <row r="166" spans="3:37" x14ac:dyDescent="0.35">
      <c r="C166"/>
      <c r="I166"/>
      <c r="N166"/>
      <c r="O166"/>
      <c r="P166"/>
      <c r="Q166"/>
      <c r="R166"/>
      <c r="S166"/>
      <c r="T166"/>
      <c r="U166"/>
      <c r="AC166" t="s">
        <v>43</v>
      </c>
      <c r="AD166">
        <v>0.77782464812101348</v>
      </c>
    </row>
    <row r="167" spans="3:37" ht="15" thickBot="1" x14ac:dyDescent="0.4">
      <c r="C167"/>
      <c r="I167"/>
      <c r="N167"/>
      <c r="O167"/>
      <c r="P167"/>
      <c r="Q167"/>
      <c r="R167"/>
      <c r="S167"/>
      <c r="T167"/>
      <c r="U167"/>
      <c r="AC167" s="11" t="s">
        <v>44</v>
      </c>
      <c r="AD167" s="11">
        <v>30</v>
      </c>
    </row>
    <row r="168" spans="3:37" x14ac:dyDescent="0.35">
      <c r="C168"/>
      <c r="I168"/>
      <c r="N168"/>
      <c r="O168"/>
      <c r="P168"/>
      <c r="Q168"/>
      <c r="R168"/>
      <c r="S168"/>
      <c r="T168"/>
      <c r="U168"/>
      <c r="AC168"/>
    </row>
    <row r="169" spans="3:37" ht="15" thickBot="1" x14ac:dyDescent="0.4">
      <c r="C169"/>
      <c r="I169"/>
      <c r="N169"/>
      <c r="O169"/>
      <c r="P169"/>
      <c r="Q169"/>
      <c r="R169"/>
      <c r="S169"/>
      <c r="T169"/>
      <c r="U169"/>
      <c r="AC169" t="s">
        <v>45</v>
      </c>
    </row>
    <row r="170" spans="3:37" x14ac:dyDescent="0.35">
      <c r="C170"/>
      <c r="I170"/>
      <c r="N170"/>
      <c r="O170"/>
      <c r="P170"/>
      <c r="Q170"/>
      <c r="R170"/>
      <c r="S170"/>
      <c r="T170"/>
      <c r="U170"/>
      <c r="AC170" s="12"/>
      <c r="AD170" s="12" t="s">
        <v>50</v>
      </c>
      <c r="AE170" s="12" t="s">
        <v>51</v>
      </c>
      <c r="AF170" s="12" t="s">
        <v>52</v>
      </c>
      <c r="AG170" s="12" t="s">
        <v>53</v>
      </c>
      <c r="AH170" s="12" t="s">
        <v>54</v>
      </c>
    </row>
    <row r="171" spans="3:37" x14ac:dyDescent="0.35">
      <c r="C171"/>
      <c r="I171"/>
      <c r="N171"/>
      <c r="O171"/>
      <c r="P171"/>
      <c r="Q171"/>
      <c r="R171"/>
      <c r="S171"/>
      <c r="T171"/>
      <c r="U171"/>
      <c r="AC171" t="s">
        <v>46</v>
      </c>
      <c r="AD171">
        <v>4</v>
      </c>
      <c r="AE171">
        <v>10.655876905082195</v>
      </c>
      <c r="AF171">
        <v>2.6639692262705488</v>
      </c>
      <c r="AG171">
        <v>4.4031735282514459</v>
      </c>
      <c r="AH171">
        <v>7.8532921660293756E-3</v>
      </c>
    </row>
    <row r="172" spans="3:37" x14ac:dyDescent="0.35">
      <c r="C172"/>
      <c r="I172"/>
      <c r="N172"/>
      <c r="O172"/>
      <c r="P172"/>
      <c r="Q172"/>
      <c r="R172"/>
      <c r="S172"/>
      <c r="T172"/>
      <c r="U172"/>
      <c r="AC172" t="s">
        <v>47</v>
      </c>
      <c r="AD172">
        <v>25</v>
      </c>
      <c r="AE172">
        <v>15.12527958061446</v>
      </c>
      <c r="AF172">
        <v>0.60501118322457836</v>
      </c>
    </row>
    <row r="173" spans="3:37" ht="15" thickBot="1" x14ac:dyDescent="0.4">
      <c r="C173"/>
      <c r="I173"/>
      <c r="N173"/>
      <c r="O173"/>
      <c r="P173"/>
      <c r="Q173"/>
      <c r="R173"/>
      <c r="S173"/>
      <c r="T173"/>
      <c r="U173"/>
      <c r="AC173" s="11" t="s">
        <v>48</v>
      </c>
      <c r="AD173" s="11">
        <v>29</v>
      </c>
      <c r="AE173" s="11">
        <v>25.781156485696656</v>
      </c>
      <c r="AF173" s="11"/>
      <c r="AG173" s="11"/>
      <c r="AH173" s="11"/>
    </row>
    <row r="174" spans="3:37" ht="15" thickBot="1" x14ac:dyDescent="0.4">
      <c r="C174"/>
      <c r="I174"/>
      <c r="N174"/>
      <c r="O174"/>
      <c r="P174"/>
      <c r="Q174"/>
      <c r="R174"/>
      <c r="S174"/>
      <c r="T174"/>
      <c r="U174"/>
      <c r="AC174"/>
    </row>
    <row r="175" spans="3:37" x14ac:dyDescent="0.35">
      <c r="C175"/>
      <c r="I175"/>
      <c r="N175"/>
      <c r="O175"/>
      <c r="P175"/>
      <c r="Q175"/>
      <c r="R175"/>
      <c r="S175"/>
      <c r="T175"/>
      <c r="U175"/>
      <c r="AC175" s="12"/>
      <c r="AD175" s="12" t="s">
        <v>55</v>
      </c>
      <c r="AE175" s="12" t="s">
        <v>43</v>
      </c>
      <c r="AF175" s="12" t="s">
        <v>56</v>
      </c>
      <c r="AG175" s="12" t="s">
        <v>57</v>
      </c>
      <c r="AH175" s="12" t="s">
        <v>58</v>
      </c>
      <c r="AI175" s="12" t="s">
        <v>59</v>
      </c>
      <c r="AJ175" s="12" t="s">
        <v>60</v>
      </c>
      <c r="AK175" s="12" t="s">
        <v>61</v>
      </c>
    </row>
    <row r="176" spans="3:37" x14ac:dyDescent="0.35">
      <c r="C176"/>
      <c r="I176"/>
      <c r="N176"/>
      <c r="O176"/>
      <c r="P176"/>
      <c r="Q176"/>
      <c r="R176"/>
      <c r="S176"/>
      <c r="T176"/>
      <c r="U176"/>
      <c r="AC176" t="s">
        <v>49</v>
      </c>
      <c r="AD176">
        <v>1.0667593165410796</v>
      </c>
      <c r="AE176">
        <v>1.1938175875442074</v>
      </c>
      <c r="AF176">
        <v>0.89356977788834691</v>
      </c>
      <c r="AG176">
        <v>0.38007388856561353</v>
      </c>
      <c r="AH176">
        <v>-1.3919540299611508</v>
      </c>
      <c r="AI176">
        <v>3.5254726630433098</v>
      </c>
      <c r="AJ176">
        <v>-1.3919540299611508</v>
      </c>
      <c r="AK176">
        <v>3.5254726630433098</v>
      </c>
    </row>
    <row r="177" spans="29:37" customFormat="1" x14ac:dyDescent="0.35">
      <c r="AC177" s="15" t="s">
        <v>68</v>
      </c>
      <c r="AD177">
        <v>0.44490831734914965</v>
      </c>
      <c r="AE177">
        <v>0.2598556353645412</v>
      </c>
      <c r="AF177">
        <v>1.7121364973478652</v>
      </c>
      <c r="AG177" s="15">
        <v>9.9250812641160577E-2</v>
      </c>
      <c r="AH177">
        <v>-9.0274381834326178E-2</v>
      </c>
      <c r="AI177">
        <v>0.98009101653262554</v>
      </c>
      <c r="AJ177">
        <v>-9.0274381834326178E-2</v>
      </c>
      <c r="AK177">
        <v>0.98009101653262554</v>
      </c>
    </row>
    <row r="178" spans="29:37" customFormat="1" x14ac:dyDescent="0.35">
      <c r="AC178" s="15" t="s">
        <v>7</v>
      </c>
      <c r="AD178">
        <v>-7.446899912452692E-5</v>
      </c>
      <c r="AE178">
        <v>4.4379607809495785E-4</v>
      </c>
      <c r="AF178">
        <v>-0.16780003880203959</v>
      </c>
      <c r="AG178" s="15">
        <v>0.86809064648159673</v>
      </c>
      <c r="AH178">
        <v>-9.8848413152180579E-4</v>
      </c>
      <c r="AI178">
        <v>8.3954613327275203E-4</v>
      </c>
      <c r="AJ178">
        <v>-9.8848413152180579E-4</v>
      </c>
      <c r="AK178">
        <v>8.3954613327275203E-4</v>
      </c>
    </row>
    <row r="179" spans="29:37" customFormat="1" x14ac:dyDescent="0.35">
      <c r="AC179" s="15" t="s">
        <v>11</v>
      </c>
      <c r="AD179">
        <v>1.2312939546458837E-3</v>
      </c>
      <c r="AE179">
        <v>2.6741228422435099E-3</v>
      </c>
      <c r="AF179">
        <v>0.46044779065305186</v>
      </c>
      <c r="AG179" s="15">
        <v>0.64917495573450179</v>
      </c>
      <c r="AH179">
        <v>-4.2761651337528492E-3</v>
      </c>
      <c r="AI179">
        <v>6.7387530430446166E-3</v>
      </c>
      <c r="AJ179">
        <v>-4.2761651337528492E-3</v>
      </c>
      <c r="AK179">
        <v>6.7387530430446166E-3</v>
      </c>
    </row>
    <row r="180" spans="29:37" customFormat="1" ht="15" thickBot="1" x14ac:dyDescent="0.4">
      <c r="AC180" s="17" t="s">
        <v>9</v>
      </c>
      <c r="AD180" s="11">
        <v>-0.11067224981783232</v>
      </c>
      <c r="AE180" s="11">
        <v>7.539691448889109E-2</v>
      </c>
      <c r="AF180" s="11">
        <v>-1.4678617894123327</v>
      </c>
      <c r="AG180" s="17">
        <v>0.15461154436833208</v>
      </c>
      <c r="AH180" s="11">
        <v>-0.2659551019663472</v>
      </c>
      <c r="AI180" s="11">
        <v>4.4610602330682578E-2</v>
      </c>
      <c r="AJ180" s="11">
        <v>-0.2659551019663472</v>
      </c>
      <c r="AK180" s="11">
        <v>4.4610602330682578E-2</v>
      </c>
    </row>
    <row r="181" spans="29:37" customFormat="1" x14ac:dyDescent="0.35"/>
    <row r="182" spans="29:37" customFormat="1" x14ac:dyDescent="0.35"/>
    <row r="183" spans="29:37" customFormat="1" x14ac:dyDescent="0.35">
      <c r="AC183" s="10" t="s">
        <v>170</v>
      </c>
    </row>
    <row r="184" spans="29:37" customFormat="1" x14ac:dyDescent="0.35">
      <c r="AC184" s="4"/>
      <c r="AG184" s="4"/>
      <c r="AH184" s="4"/>
    </row>
    <row r="185" spans="29:37" customFormat="1" x14ac:dyDescent="0.35">
      <c r="AC185" s="4"/>
      <c r="AG185" s="4"/>
      <c r="AH185" s="4"/>
    </row>
    <row r="186" spans="29:37" customFormat="1" x14ac:dyDescent="0.35">
      <c r="AC186" t="s">
        <v>38</v>
      </c>
    </row>
    <row r="187" spans="29:37" customFormat="1" ht="15" thickBot="1" x14ac:dyDescent="0.4"/>
    <row r="188" spans="29:37" customFormat="1" x14ac:dyDescent="0.35">
      <c r="AC188" s="13" t="s">
        <v>39</v>
      </c>
      <c r="AD188" s="13"/>
    </row>
    <row r="189" spans="29:37" customFormat="1" x14ac:dyDescent="0.35">
      <c r="AC189" t="s">
        <v>40</v>
      </c>
      <c r="AD189">
        <v>0.98888284666691451</v>
      </c>
    </row>
    <row r="190" spans="29:37" customFormat="1" x14ac:dyDescent="0.35">
      <c r="AC190" t="s">
        <v>41</v>
      </c>
      <c r="AD190" s="7">
        <v>0.97788928443206025</v>
      </c>
    </row>
    <row r="191" spans="29:37" customFormat="1" x14ac:dyDescent="0.35">
      <c r="AC191" t="s">
        <v>42</v>
      </c>
      <c r="AD191">
        <v>0.97328288535540608</v>
      </c>
    </row>
    <row r="192" spans="29:37" customFormat="1" x14ac:dyDescent="0.35">
      <c r="AC192" t="s">
        <v>43</v>
      </c>
      <c r="AD192">
        <v>0.1541157327665077</v>
      </c>
    </row>
    <row r="193" spans="29:37" customFormat="1" ht="15" thickBot="1" x14ac:dyDescent="0.4">
      <c r="AC193" s="11" t="s">
        <v>44</v>
      </c>
      <c r="AD193" s="11">
        <v>30</v>
      </c>
    </row>
    <row r="194" spans="29:37" customFormat="1" x14ac:dyDescent="0.35"/>
    <row r="195" spans="29:37" customFormat="1" ht="15" thickBot="1" x14ac:dyDescent="0.4">
      <c r="AC195" t="s">
        <v>45</v>
      </c>
    </row>
    <row r="196" spans="29:37" customFormat="1" x14ac:dyDescent="0.35">
      <c r="AC196" s="12"/>
      <c r="AD196" s="12" t="s">
        <v>50</v>
      </c>
      <c r="AE196" s="12" t="s">
        <v>51</v>
      </c>
      <c r="AF196" s="12" t="s">
        <v>52</v>
      </c>
      <c r="AG196" s="12" t="s">
        <v>53</v>
      </c>
      <c r="AH196" s="12" t="s">
        <v>54</v>
      </c>
    </row>
    <row r="197" spans="29:37" customFormat="1" x14ac:dyDescent="0.35">
      <c r="AC197" t="s">
        <v>46</v>
      </c>
      <c r="AD197">
        <v>5</v>
      </c>
      <c r="AE197">
        <v>25.211116667628872</v>
      </c>
      <c r="AF197">
        <v>5.042223333525774</v>
      </c>
      <c r="AG197">
        <v>212.28931062185734</v>
      </c>
      <c r="AH197">
        <v>4.8005936457670724E-19</v>
      </c>
    </row>
    <row r="198" spans="29:37" customFormat="1" x14ac:dyDescent="0.35">
      <c r="AC198" t="s">
        <v>47</v>
      </c>
      <c r="AD198">
        <v>24</v>
      </c>
      <c r="AE198">
        <v>0.5700398180677827</v>
      </c>
      <c r="AF198">
        <v>2.3751659086157614E-2</v>
      </c>
    </row>
    <row r="199" spans="29:37" customFormat="1" ht="15" thickBot="1" x14ac:dyDescent="0.4">
      <c r="AC199" s="11" t="s">
        <v>48</v>
      </c>
      <c r="AD199" s="11">
        <v>29</v>
      </c>
      <c r="AE199" s="11">
        <v>25.781156485696656</v>
      </c>
      <c r="AF199" s="11"/>
      <c r="AG199" s="11"/>
      <c r="AH199" s="11"/>
    </row>
    <row r="200" spans="29:37" customFormat="1" ht="15" thickBot="1" x14ac:dyDescent="0.4"/>
    <row r="201" spans="29:37" customFormat="1" x14ac:dyDescent="0.35">
      <c r="AC201" s="12"/>
      <c r="AD201" s="12" t="s">
        <v>55</v>
      </c>
      <c r="AE201" s="12" t="s">
        <v>43</v>
      </c>
      <c r="AF201" s="12" t="s">
        <v>56</v>
      </c>
      <c r="AG201" s="12" t="s">
        <v>57</v>
      </c>
      <c r="AH201" s="12" t="s">
        <v>58</v>
      </c>
      <c r="AI201" s="12" t="s">
        <v>59</v>
      </c>
      <c r="AJ201" s="12" t="s">
        <v>60</v>
      </c>
      <c r="AK201" s="12" t="s">
        <v>61</v>
      </c>
    </row>
    <row r="202" spans="29:37" customFormat="1" x14ac:dyDescent="0.35">
      <c r="AC202" t="s">
        <v>49</v>
      </c>
      <c r="AD202">
        <v>-0.33324526529800946</v>
      </c>
      <c r="AE202">
        <v>0.24320614768956436</v>
      </c>
      <c r="AF202">
        <v>-1.3702172764291047</v>
      </c>
      <c r="AG202">
        <v>0.18330128612489463</v>
      </c>
      <c r="AH202">
        <v>-0.8351980836935945</v>
      </c>
      <c r="AI202">
        <v>0.16870755309757557</v>
      </c>
      <c r="AJ202">
        <v>-0.8351980836935945</v>
      </c>
      <c r="AK202">
        <v>0.16870755309757557</v>
      </c>
    </row>
    <row r="203" spans="29:37" customFormat="1" x14ac:dyDescent="0.35">
      <c r="AC203" t="s">
        <v>68</v>
      </c>
      <c r="AD203">
        <v>1.5358639400714573E-2</v>
      </c>
      <c r="AE203">
        <v>5.4332334320367791E-2</v>
      </c>
      <c r="AF203">
        <v>0.28267954235415604</v>
      </c>
      <c r="AG203" s="15">
        <v>0.77984619580436509</v>
      </c>
      <c r="AH203">
        <v>-9.6777787252985498E-2</v>
      </c>
      <c r="AI203">
        <v>0.12749506605441466</v>
      </c>
      <c r="AJ203">
        <v>-9.6777787252985498E-2</v>
      </c>
      <c r="AK203">
        <v>0.12749506605441466</v>
      </c>
    </row>
    <row r="204" spans="29:37" customFormat="1" x14ac:dyDescent="0.35">
      <c r="AC204" t="s">
        <v>7</v>
      </c>
      <c r="AD204">
        <v>2.6007596664580834E-4</v>
      </c>
      <c r="AE204">
        <v>8.8964796058190731E-5</v>
      </c>
      <c r="AF204">
        <v>2.9233582064943531</v>
      </c>
      <c r="AG204">
        <v>7.4397424624655364E-3</v>
      </c>
      <c r="AH204">
        <v>7.6461652025777851E-5</v>
      </c>
      <c r="AI204">
        <v>4.436902812658388E-4</v>
      </c>
      <c r="AJ204">
        <v>7.6461652025777851E-5</v>
      </c>
      <c r="AK204">
        <v>4.436902812658388E-4</v>
      </c>
    </row>
    <row r="205" spans="29:37" customFormat="1" x14ac:dyDescent="0.35">
      <c r="AC205" t="s">
        <v>82</v>
      </c>
      <c r="AD205">
        <v>-2.0184307822806321E-3</v>
      </c>
      <c r="AE205">
        <v>5.4586274448960651E-4</v>
      </c>
      <c r="AF205">
        <v>-3.6976892133715933</v>
      </c>
      <c r="AG205">
        <v>1.1267931803616742E-3</v>
      </c>
      <c r="AH205">
        <v>-3.1450361154790572E-3</v>
      </c>
      <c r="AI205">
        <v>-8.9182544908220692E-4</v>
      </c>
      <c r="AJ205">
        <v>-3.1450361154790572E-3</v>
      </c>
      <c r="AK205">
        <v>-8.9182544908220692E-4</v>
      </c>
    </row>
    <row r="206" spans="29:37" customFormat="1" x14ac:dyDescent="0.35">
      <c r="AC206" t="s">
        <v>101</v>
      </c>
      <c r="AD206">
        <v>6.4864677554867087E-4</v>
      </c>
      <c r="AE206">
        <v>1.5601062380727941E-2</v>
      </c>
      <c r="AF206">
        <v>4.1577090054453404E-2</v>
      </c>
      <c r="AG206" s="15">
        <v>0.96717979889562455</v>
      </c>
      <c r="AH206">
        <v>-3.1550363431904829E-2</v>
      </c>
      <c r="AI206">
        <v>3.2847656983002169E-2</v>
      </c>
      <c r="AJ206">
        <v>-3.1550363431904829E-2</v>
      </c>
      <c r="AK206">
        <v>3.2847656983002169E-2</v>
      </c>
    </row>
    <row r="207" spans="29:37" customFormat="1" ht="15" thickBot="1" x14ac:dyDescent="0.4">
      <c r="AC207" s="11" t="s">
        <v>167</v>
      </c>
      <c r="AD207" s="11">
        <v>1896.6779753585952</v>
      </c>
      <c r="AE207" s="11">
        <v>76.618014744905366</v>
      </c>
      <c r="AF207" s="11">
        <v>24.754987213822488</v>
      </c>
      <c r="AG207" s="11">
        <v>1.3471728125476488E-18</v>
      </c>
      <c r="AH207" s="11">
        <v>1738.5461649317901</v>
      </c>
      <c r="AI207" s="11">
        <v>2054.8097857854</v>
      </c>
      <c r="AJ207" s="11">
        <v>1738.5461649317901</v>
      </c>
      <c r="AK207" s="11">
        <v>2054.8097857854</v>
      </c>
    </row>
    <row r="208" spans="29:37" customFormat="1" x14ac:dyDescent="0.35"/>
    <row r="209" customFormat="1" x14ac:dyDescent="0.35"/>
    <row r="210" customFormat="1" x14ac:dyDescent="0.35"/>
    <row r="211" customFormat="1" x14ac:dyDescent="0.35"/>
    <row r="212" customFormat="1" x14ac:dyDescent="0.35"/>
    <row r="213" customFormat="1" x14ac:dyDescent="0.35"/>
    <row r="214" customFormat="1" x14ac:dyDescent="0.35"/>
    <row r="215" customFormat="1" x14ac:dyDescent="0.35"/>
    <row r="216" customFormat="1" x14ac:dyDescent="0.35"/>
    <row r="217" customFormat="1" x14ac:dyDescent="0.35"/>
    <row r="218" customFormat="1" x14ac:dyDescent="0.35"/>
    <row r="219" customFormat="1" x14ac:dyDescent="0.35"/>
    <row r="220" customFormat="1" x14ac:dyDescent="0.35"/>
    <row r="221" customFormat="1" x14ac:dyDescent="0.35"/>
    <row r="222" customFormat="1" x14ac:dyDescent="0.35"/>
    <row r="223" customFormat="1" x14ac:dyDescent="0.35"/>
    <row r="224" customFormat="1" x14ac:dyDescent="0.35"/>
    <row r="225" customFormat="1" x14ac:dyDescent="0.35"/>
    <row r="226" customFormat="1" x14ac:dyDescent="0.35"/>
    <row r="227" customFormat="1" x14ac:dyDescent="0.35"/>
    <row r="228" customFormat="1" x14ac:dyDescent="0.35"/>
    <row r="229" customFormat="1" x14ac:dyDescent="0.35"/>
    <row r="230" customFormat="1" x14ac:dyDescent="0.35"/>
    <row r="231" customFormat="1" x14ac:dyDescent="0.35"/>
    <row r="232" customFormat="1" x14ac:dyDescent="0.35"/>
    <row r="233" customFormat="1" x14ac:dyDescent="0.35"/>
    <row r="234" customFormat="1" x14ac:dyDescent="0.35"/>
    <row r="235" customFormat="1" x14ac:dyDescent="0.35"/>
    <row r="236" customFormat="1" x14ac:dyDescent="0.35"/>
    <row r="237" customFormat="1" x14ac:dyDescent="0.35"/>
    <row r="238" customFormat="1" x14ac:dyDescent="0.35"/>
    <row r="239" customFormat="1" x14ac:dyDescent="0.35"/>
    <row r="240" customFormat="1" x14ac:dyDescent="0.35"/>
    <row r="241" customFormat="1" x14ac:dyDescent="0.35"/>
    <row r="242" customFormat="1" x14ac:dyDescent="0.35"/>
    <row r="243" customFormat="1" x14ac:dyDescent="0.35"/>
    <row r="244" customFormat="1" x14ac:dyDescent="0.35"/>
    <row r="245" customFormat="1" x14ac:dyDescent="0.35"/>
    <row r="246" customFormat="1" x14ac:dyDescent="0.35"/>
    <row r="247" customFormat="1" x14ac:dyDescent="0.35"/>
    <row r="248" customFormat="1" x14ac:dyDescent="0.35"/>
    <row r="249" customFormat="1" x14ac:dyDescent="0.35"/>
    <row r="250" customFormat="1" x14ac:dyDescent="0.35"/>
    <row r="251" customFormat="1" x14ac:dyDescent="0.35"/>
    <row r="252" customFormat="1" x14ac:dyDescent="0.35"/>
    <row r="253" customFormat="1" x14ac:dyDescent="0.35"/>
    <row r="254" customFormat="1" x14ac:dyDescent="0.35"/>
    <row r="255" customFormat="1" x14ac:dyDescent="0.35"/>
    <row r="256" customFormat="1" x14ac:dyDescent="0.35"/>
    <row r="257" spans="29:29" customFormat="1" x14ac:dyDescent="0.35"/>
    <row r="258" spans="29:29" x14ac:dyDescent="0.35">
      <c r="AC258"/>
    </row>
    <row r="259" spans="29:29" x14ac:dyDescent="0.35">
      <c r="AC259"/>
    </row>
    <row r="260" spans="29:29" x14ac:dyDescent="0.35">
      <c r="AC260"/>
    </row>
    <row r="261" spans="29:29" x14ac:dyDescent="0.35">
      <c r="AC261"/>
    </row>
    <row r="262" spans="29:29" x14ac:dyDescent="0.35">
      <c r="AC262"/>
    </row>
    <row r="263" spans="29:29" x14ac:dyDescent="0.35">
      <c r="AC263"/>
    </row>
    <row r="264" spans="29:29" x14ac:dyDescent="0.35">
      <c r="AC264"/>
    </row>
    <row r="265" spans="29:29" x14ac:dyDescent="0.35">
      <c r="AC265"/>
    </row>
    <row r="266" spans="29:29" x14ac:dyDescent="0.35">
      <c r="AC266"/>
    </row>
    <row r="267" spans="29:29" x14ac:dyDescent="0.35">
      <c r="AC267"/>
    </row>
    <row r="268" spans="29:29" x14ac:dyDescent="0.35">
      <c r="AC268"/>
    </row>
    <row r="269" spans="29:29" x14ac:dyDescent="0.35">
      <c r="AC269"/>
    </row>
    <row r="270" spans="29:29" x14ac:dyDescent="0.35">
      <c r="AC270"/>
    </row>
    <row r="271" spans="29:29" x14ac:dyDescent="0.35">
      <c r="AC271"/>
    </row>
    <row r="272" spans="29:29" x14ac:dyDescent="0.35">
      <c r="AC272"/>
    </row>
    <row r="273" spans="29:29" x14ac:dyDescent="0.35">
      <c r="AC273"/>
    </row>
    <row r="274" spans="29:29" x14ac:dyDescent="0.35">
      <c r="AC274"/>
    </row>
    <row r="275" spans="29:29" x14ac:dyDescent="0.35">
      <c r="AC275"/>
    </row>
    <row r="276" spans="29:29" x14ac:dyDescent="0.35">
      <c r="AC276"/>
    </row>
    <row r="277" spans="29:29" x14ac:dyDescent="0.35">
      <c r="AC277"/>
    </row>
    <row r="278" spans="29:29" x14ac:dyDescent="0.35">
      <c r="AC278"/>
    </row>
    <row r="279" spans="29:29" x14ac:dyDescent="0.35">
      <c r="AC279"/>
    </row>
    <row r="280" spans="29:29" x14ac:dyDescent="0.35">
      <c r="AC280"/>
    </row>
    <row r="281" spans="29:29" x14ac:dyDescent="0.35">
      <c r="AC281"/>
    </row>
    <row r="282" spans="29:29" x14ac:dyDescent="0.35">
      <c r="AC282"/>
    </row>
    <row r="283" spans="29:29" x14ac:dyDescent="0.35">
      <c r="AC283"/>
    </row>
    <row r="284" spans="29:29" x14ac:dyDescent="0.35">
      <c r="AC284"/>
    </row>
    <row r="285" spans="29:29" x14ac:dyDescent="0.35">
      <c r="AC285"/>
    </row>
    <row r="286" spans="29:29" x14ac:dyDescent="0.35">
      <c r="AC286"/>
    </row>
    <row r="287" spans="29:29" x14ac:dyDescent="0.35">
      <c r="AC287"/>
    </row>
    <row r="288" spans="29:29" x14ac:dyDescent="0.35">
      <c r="AC288"/>
    </row>
    <row r="289" spans="29:29" x14ac:dyDescent="0.35">
      <c r="AC289"/>
    </row>
    <row r="290" spans="29:29" x14ac:dyDescent="0.35">
      <c r="AC290"/>
    </row>
    <row r="291" spans="29:29" x14ac:dyDescent="0.35">
      <c r="AC291"/>
    </row>
    <row r="292" spans="29:29" x14ac:dyDescent="0.35">
      <c r="AC292"/>
    </row>
    <row r="293" spans="29:29" x14ac:dyDescent="0.35">
      <c r="AC293"/>
    </row>
    <row r="294" spans="29:29" x14ac:dyDescent="0.35">
      <c r="AC294"/>
    </row>
    <row r="295" spans="29:29" x14ac:dyDescent="0.35">
      <c r="AC295"/>
    </row>
    <row r="296" spans="29:29" x14ac:dyDescent="0.35">
      <c r="AC296"/>
    </row>
    <row r="297" spans="29:29" x14ac:dyDescent="0.35">
      <c r="AC297"/>
    </row>
    <row r="298" spans="29:29" x14ac:dyDescent="0.35">
      <c r="AC298"/>
    </row>
    <row r="299" spans="29:29" x14ac:dyDescent="0.35">
      <c r="AC299"/>
    </row>
    <row r="300" spans="29:29" x14ac:dyDescent="0.35">
      <c r="AC300"/>
    </row>
    <row r="301" spans="29:29" x14ac:dyDescent="0.35">
      <c r="AC301"/>
    </row>
    <row r="302" spans="29:29" x14ac:dyDescent="0.35">
      <c r="AC302"/>
    </row>
    <row r="303" spans="29:29" x14ac:dyDescent="0.35">
      <c r="AC303"/>
    </row>
    <row r="304" spans="29:29" x14ac:dyDescent="0.35">
      <c r="AC304"/>
    </row>
    <row r="305" spans="29:29" x14ac:dyDescent="0.35">
      <c r="AC305"/>
    </row>
    <row r="306" spans="29:29" x14ac:dyDescent="0.35">
      <c r="AC306"/>
    </row>
    <row r="307" spans="29:29" x14ac:dyDescent="0.35">
      <c r="AC307"/>
    </row>
    <row r="308" spans="29:29" x14ac:dyDescent="0.35">
      <c r="AC308"/>
    </row>
    <row r="309" spans="29:29" x14ac:dyDescent="0.35">
      <c r="AC309"/>
    </row>
    <row r="310" spans="29:29" x14ac:dyDescent="0.35">
      <c r="AC310"/>
    </row>
    <row r="311" spans="29:29" x14ac:dyDescent="0.35">
      <c r="AC311"/>
    </row>
    <row r="312" spans="29:29" x14ac:dyDescent="0.35">
      <c r="AC312"/>
    </row>
    <row r="313" spans="29:29" x14ac:dyDescent="0.35">
      <c r="AC313"/>
    </row>
    <row r="314" spans="29:29" x14ac:dyDescent="0.35">
      <c r="AC314"/>
    </row>
    <row r="315" spans="29:29" x14ac:dyDescent="0.35">
      <c r="AC315"/>
    </row>
    <row r="316" spans="29:29" x14ac:dyDescent="0.35">
      <c r="AC316"/>
    </row>
    <row r="317" spans="29:29" x14ac:dyDescent="0.35">
      <c r="AC317"/>
    </row>
    <row r="318" spans="29:29" x14ac:dyDescent="0.35">
      <c r="AC318"/>
    </row>
    <row r="319" spans="29:29" x14ac:dyDescent="0.35">
      <c r="AC319"/>
    </row>
    <row r="320" spans="29:29" x14ac:dyDescent="0.35">
      <c r="AC320"/>
    </row>
    <row r="321" spans="29:29" x14ac:dyDescent="0.35">
      <c r="AC321"/>
    </row>
    <row r="322" spans="29:29" x14ac:dyDescent="0.35">
      <c r="AC322"/>
    </row>
    <row r="323" spans="29:29" x14ac:dyDescent="0.35">
      <c r="AC323"/>
    </row>
    <row r="324" spans="29:29" x14ac:dyDescent="0.35">
      <c r="AC324"/>
    </row>
    <row r="325" spans="29:29" x14ac:dyDescent="0.35">
      <c r="AC325"/>
    </row>
    <row r="326" spans="29:29" x14ac:dyDescent="0.35">
      <c r="AC326"/>
    </row>
    <row r="327" spans="29:29" x14ac:dyDescent="0.35">
      <c r="AC327"/>
    </row>
    <row r="328" spans="29:29" x14ac:dyDescent="0.35">
      <c r="AC328"/>
    </row>
    <row r="329" spans="29:29" x14ac:dyDescent="0.35">
      <c r="AC329"/>
    </row>
    <row r="330" spans="29:29" x14ac:dyDescent="0.35">
      <c r="AC330"/>
    </row>
    <row r="331" spans="29:29" x14ac:dyDescent="0.35">
      <c r="AC331"/>
    </row>
    <row r="332" spans="29:29" x14ac:dyDescent="0.35">
      <c r="AC332"/>
    </row>
    <row r="333" spans="29:29" x14ac:dyDescent="0.35">
      <c r="AC333"/>
    </row>
    <row r="334" spans="29:29" x14ac:dyDescent="0.35">
      <c r="AC334"/>
    </row>
    <row r="335" spans="29:29" x14ac:dyDescent="0.35">
      <c r="AC335"/>
    </row>
    <row r="336" spans="29:29" x14ac:dyDescent="0.35">
      <c r="AC336"/>
    </row>
    <row r="337" spans="29:29" x14ac:dyDescent="0.35">
      <c r="AC337"/>
    </row>
    <row r="338" spans="29:29" x14ac:dyDescent="0.35">
      <c r="AC338"/>
    </row>
    <row r="339" spans="29:29" x14ac:dyDescent="0.35">
      <c r="AC339"/>
    </row>
    <row r="340" spans="29:29" x14ac:dyDescent="0.35">
      <c r="AC340"/>
    </row>
    <row r="341" spans="29:29" x14ac:dyDescent="0.35">
      <c r="AC341"/>
    </row>
    <row r="342" spans="29:29" x14ac:dyDescent="0.35">
      <c r="AC342"/>
    </row>
    <row r="343" spans="29:29" x14ac:dyDescent="0.35">
      <c r="AC343"/>
    </row>
    <row r="344" spans="29:29" x14ac:dyDescent="0.35">
      <c r="AC344"/>
    </row>
    <row r="345" spans="29:29" x14ac:dyDescent="0.35">
      <c r="AC345"/>
    </row>
    <row r="346" spans="29:29" x14ac:dyDescent="0.35">
      <c r="AC346"/>
    </row>
    <row r="347" spans="29:29" x14ac:dyDescent="0.35">
      <c r="AC347"/>
    </row>
    <row r="348" spans="29:29" x14ac:dyDescent="0.35">
      <c r="AC348"/>
    </row>
    <row r="349" spans="29:29" x14ac:dyDescent="0.35">
      <c r="AC349"/>
    </row>
    <row r="350" spans="29:29" x14ac:dyDescent="0.35">
      <c r="AC350"/>
    </row>
    <row r="351" spans="29:29" x14ac:dyDescent="0.35">
      <c r="AC351"/>
    </row>
    <row r="352" spans="29:29" x14ac:dyDescent="0.35">
      <c r="AC352"/>
    </row>
    <row r="353" spans="29:29" x14ac:dyDescent="0.35">
      <c r="AC353"/>
    </row>
  </sheetData>
  <mergeCells count="2">
    <mergeCell ref="D1:F1"/>
    <mergeCell ref="J1:L1"/>
  </mergeCells>
  <conditionalFormatting sqref="Y5:Y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4:Y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D349-71FD-4FC3-BF37-737C3D433285}">
  <dimension ref="A1:AL338"/>
  <sheetViews>
    <sheetView topLeftCell="M108" workbookViewId="0">
      <selection activeCell="AH126" sqref="AH126:AH128"/>
    </sheetView>
  </sheetViews>
  <sheetFormatPr defaultColWidth="8.90625" defaultRowHeight="14" x14ac:dyDescent="0.3"/>
  <cols>
    <col min="1" max="2" width="8.90625" style="4"/>
    <col min="3" max="3" width="11.36328125" style="4" customWidth="1"/>
    <col min="4" max="6" width="8.90625" style="4"/>
    <col min="7" max="7" width="12.36328125" style="4" bestFit="1" customWidth="1"/>
    <col min="8" max="8" width="8.90625" style="4"/>
    <col min="9" max="9" width="11.36328125" style="4" customWidth="1"/>
    <col min="10" max="12" width="8.90625" style="4"/>
    <col min="13" max="13" width="12.36328125" style="4" bestFit="1" customWidth="1"/>
    <col min="14" max="21" width="11.36328125" style="4" hidden="1" customWidth="1"/>
    <col min="22" max="23" width="8.90625" style="4"/>
    <col min="24" max="24" width="20.1796875" style="4" bestFit="1" customWidth="1"/>
    <col min="25" max="29" width="8.90625" style="4"/>
    <col min="30" max="30" width="9" style="4" bestFit="1" customWidth="1"/>
    <col min="31" max="16384" width="8.90625" style="4"/>
  </cols>
  <sheetData>
    <row r="1" spans="1:31" x14ac:dyDescent="0.3">
      <c r="D1" s="304" t="s">
        <v>65</v>
      </c>
      <c r="E1" s="304"/>
      <c r="F1" s="304"/>
      <c r="G1" s="104" t="s">
        <v>89</v>
      </c>
      <c r="J1" s="304" t="s">
        <v>102</v>
      </c>
      <c r="K1" s="304"/>
      <c r="L1" s="304"/>
      <c r="M1" s="104" t="s">
        <v>89</v>
      </c>
    </row>
    <row r="2" spans="1:31" ht="56" x14ac:dyDescent="0.3">
      <c r="A2" s="1" t="s">
        <v>0</v>
      </c>
      <c r="B2" s="1" t="s">
        <v>1</v>
      </c>
      <c r="C2" s="2" t="s">
        <v>6</v>
      </c>
      <c r="D2" s="1" t="s">
        <v>7</v>
      </c>
      <c r="E2" s="1" t="s">
        <v>81</v>
      </c>
      <c r="F2" s="1" t="s">
        <v>101</v>
      </c>
      <c r="G2" s="56" t="s">
        <v>167</v>
      </c>
      <c r="H2" s="1" t="s">
        <v>10</v>
      </c>
      <c r="I2" s="2" t="s">
        <v>68</v>
      </c>
      <c r="J2" s="1" t="s">
        <v>7</v>
      </c>
      <c r="K2" s="1" t="s">
        <v>82</v>
      </c>
      <c r="L2" s="1" t="s">
        <v>101</v>
      </c>
      <c r="M2" s="56" t="s">
        <v>167</v>
      </c>
      <c r="N2" s="2" t="s">
        <v>2</v>
      </c>
      <c r="O2" s="2" t="s">
        <v>3</v>
      </c>
      <c r="P2" s="2" t="s">
        <v>4</v>
      </c>
      <c r="Q2" s="2" t="s">
        <v>5</v>
      </c>
      <c r="R2" s="2" t="s">
        <v>69</v>
      </c>
      <c r="S2" s="2" t="s">
        <v>70</v>
      </c>
      <c r="T2" s="2" t="s">
        <v>71</v>
      </c>
      <c r="U2" s="2" t="s">
        <v>72</v>
      </c>
      <c r="V2" s="1"/>
      <c r="AD2" s="1"/>
    </row>
    <row r="3" spans="1:31" x14ac:dyDescent="0.3">
      <c r="A3" s="21" t="s">
        <v>86</v>
      </c>
      <c r="J3" s="4">
        <v>261.91050841788382</v>
      </c>
      <c r="K3" s="26">
        <v>7.7547199999999998</v>
      </c>
      <c r="L3" s="4">
        <v>6.4158330000000001</v>
      </c>
    </row>
    <row r="4" spans="1:31" ht="14.5" x14ac:dyDescent="0.35">
      <c r="A4" s="21" t="s">
        <v>87</v>
      </c>
      <c r="J4" s="4">
        <v>258.33670580899928</v>
      </c>
      <c r="K4" s="26">
        <v>10.92666</v>
      </c>
      <c r="L4" s="4">
        <v>7.2183330000000003</v>
      </c>
      <c r="X4" s="10" t="s">
        <v>62</v>
      </c>
      <c r="Y4"/>
      <c r="Z4"/>
    </row>
    <row r="5" spans="1:31" ht="14.5" x14ac:dyDescent="0.35">
      <c r="A5" s="21" t="s">
        <v>88</v>
      </c>
      <c r="B5" s="4">
        <v>10</v>
      </c>
      <c r="H5" s="4">
        <v>2.5000000000000001E-3</v>
      </c>
      <c r="J5" s="4">
        <v>318.33051192060992</v>
      </c>
      <c r="K5" s="26">
        <v>21.429349999999999</v>
      </c>
      <c r="L5" s="4">
        <v>8.9208339999999993</v>
      </c>
      <c r="X5" s="234" t="s">
        <v>63</v>
      </c>
      <c r="Y5" s="9">
        <f>CORREL(B6:B37,C6:C37)</f>
        <v>0.68918017983359037</v>
      </c>
      <c r="Z5" s="4" t="str">
        <f>IF(Y5&gt;0.7,"Strong Correlation",IF(Y5&gt;0.3,"Moderate Correlation",IF(Y5&gt;0,"Weak Correlation")))</f>
        <v>Moderate Correlation</v>
      </c>
      <c r="AD5" s="7" t="s">
        <v>77</v>
      </c>
    </row>
    <row r="6" spans="1:31" ht="14.5" x14ac:dyDescent="0.35">
      <c r="A6" s="21" t="s">
        <v>12</v>
      </c>
      <c r="B6" s="4">
        <v>8</v>
      </c>
      <c r="C6" s="4">
        <v>10</v>
      </c>
      <c r="D6" s="4">
        <v>261.91050841788382</v>
      </c>
      <c r="E6" s="54">
        <v>146</v>
      </c>
      <c r="F6" s="4">
        <v>6.4158330000000001</v>
      </c>
      <c r="G6" s="4">
        <f>H6/J6</f>
        <v>3.163355613573964E-5</v>
      </c>
      <c r="H6" s="4">
        <v>1.0359999999999999E-2</v>
      </c>
      <c r="I6" s="4">
        <v>2.5000000000000001E-3</v>
      </c>
      <c r="J6" s="4">
        <v>327.5003276756247</v>
      </c>
      <c r="K6" s="26">
        <v>10.26577</v>
      </c>
      <c r="L6" s="4">
        <v>8.7391660000000009</v>
      </c>
      <c r="M6" s="4">
        <f>H6/J6</f>
        <v>3.163355613573964E-5</v>
      </c>
      <c r="X6" s="235" t="s">
        <v>64</v>
      </c>
      <c r="Y6" s="8">
        <f>CORREL(B7:B37,N7:N37)</f>
        <v>0.44740283868864295</v>
      </c>
      <c r="Z6" s="4" t="str">
        <f t="shared" ref="Z6:Z9" si="0">IF(Y6&gt;0.7,"Strong Correlation",IF(Y6&gt;0.3,"Moderate Correlation",IF(Y6&gt;0,"Weak Correlation")))</f>
        <v>Moderate Correlation</v>
      </c>
      <c r="AD6"/>
    </row>
    <row r="7" spans="1:31" x14ac:dyDescent="0.3">
      <c r="A7" s="21" t="s">
        <v>13</v>
      </c>
      <c r="B7" s="4">
        <v>6</v>
      </c>
      <c r="C7" s="4">
        <v>8</v>
      </c>
      <c r="D7" s="4">
        <v>258.33670580899928</v>
      </c>
      <c r="E7" s="54">
        <v>237</v>
      </c>
      <c r="F7" s="4">
        <v>7.2183330000000003</v>
      </c>
      <c r="G7" s="4">
        <f t="shared" ref="G7:G37" si="1">H7/J7</f>
        <v>4.9867359411354291E-5</v>
      </c>
      <c r="H7" s="4">
        <v>1.8100000000000002E-2</v>
      </c>
      <c r="I7" s="4">
        <v>1.0359999999999999E-2</v>
      </c>
      <c r="J7" s="4">
        <v>362.96287218045109</v>
      </c>
      <c r="K7" s="26">
        <v>22.037800000000001</v>
      </c>
      <c r="L7" s="4">
        <v>8.1024999999999991</v>
      </c>
      <c r="M7" s="4">
        <f t="shared" ref="M7:M37" si="2">H7/J7</f>
        <v>4.9867359411354291E-5</v>
      </c>
      <c r="N7" s="4">
        <v>10</v>
      </c>
      <c r="R7" s="4">
        <v>2.5000000000000001E-3</v>
      </c>
      <c r="X7" s="235" t="s">
        <v>65</v>
      </c>
      <c r="Y7" s="8">
        <f>CORREL(B8:B37,O8:O37)</f>
        <v>0.42642284988908785</v>
      </c>
      <c r="Z7" s="4" t="str">
        <f t="shared" si="0"/>
        <v>Moderate Correlation</v>
      </c>
      <c r="AD7" s="10" t="s">
        <v>111</v>
      </c>
    </row>
    <row r="8" spans="1:31" x14ac:dyDescent="0.3">
      <c r="A8" s="21" t="s">
        <v>14</v>
      </c>
      <c r="B8" s="4">
        <v>10</v>
      </c>
      <c r="C8" s="4">
        <v>6</v>
      </c>
      <c r="D8" s="4">
        <v>318.33051192060992</v>
      </c>
      <c r="E8" s="54">
        <v>292</v>
      </c>
      <c r="F8" s="4">
        <v>8.9208339999999993</v>
      </c>
      <c r="G8" s="4">
        <f t="shared" si="1"/>
        <v>3.0405868592729871E-5</v>
      </c>
      <c r="H8" s="4">
        <v>1.0749999999999999E-2</v>
      </c>
      <c r="I8" s="4">
        <v>1.8100000000000002E-2</v>
      </c>
      <c r="J8" s="4">
        <v>353.55016967252021</v>
      </c>
      <c r="K8" s="26">
        <v>14.850099999999999</v>
      </c>
      <c r="L8" s="4">
        <v>6.359083</v>
      </c>
      <c r="M8" s="4">
        <f t="shared" si="2"/>
        <v>3.0405868592729871E-5</v>
      </c>
      <c r="N8" s="4">
        <v>8</v>
      </c>
      <c r="O8" s="4">
        <v>10</v>
      </c>
      <c r="R8" s="4">
        <v>1.0359999999999999E-2</v>
      </c>
      <c r="S8" s="4">
        <v>2.5000000000000001E-3</v>
      </c>
      <c r="X8" s="235" t="s">
        <v>66</v>
      </c>
      <c r="Y8" s="8">
        <f>CORREL(B9:B37,P9:P37)</f>
        <v>0.19793471705941559</v>
      </c>
      <c r="Z8" s="4" t="str">
        <f t="shared" si="0"/>
        <v>Weak Correlation</v>
      </c>
    </row>
    <row r="9" spans="1:31" x14ac:dyDescent="0.3">
      <c r="A9" s="21" t="s">
        <v>15</v>
      </c>
      <c r="B9" s="4">
        <v>4</v>
      </c>
      <c r="C9" s="4">
        <v>10</v>
      </c>
      <c r="D9" s="4">
        <v>327.5003276756247</v>
      </c>
      <c r="E9" s="54">
        <v>564</v>
      </c>
      <c r="F9" s="4">
        <v>8.7391660000000009</v>
      </c>
      <c r="G9" s="4">
        <f t="shared" si="1"/>
        <v>1.3188079463117708E-5</v>
      </c>
      <c r="H9" s="4">
        <v>5.0000000000000001E-3</v>
      </c>
      <c r="I9" s="4">
        <v>1.0749999999999999E-2</v>
      </c>
      <c r="J9" s="4">
        <v>379.1302603220729</v>
      </c>
      <c r="K9" s="26">
        <v>5.2886199999999999</v>
      </c>
      <c r="L9" s="4">
        <v>6.8632499999999999</v>
      </c>
      <c r="M9" s="4">
        <f t="shared" si="2"/>
        <v>1.3188079463117708E-5</v>
      </c>
      <c r="N9" s="4">
        <v>6</v>
      </c>
      <c r="O9" s="4">
        <v>8</v>
      </c>
      <c r="P9" s="4">
        <v>10</v>
      </c>
      <c r="R9" s="4">
        <v>1.8100000000000002E-2</v>
      </c>
      <c r="S9" s="4">
        <v>1.0359999999999999E-2</v>
      </c>
      <c r="T9" s="4">
        <v>2.5000000000000001E-3</v>
      </c>
      <c r="X9" s="235" t="s">
        <v>67</v>
      </c>
      <c r="Y9" s="8">
        <f>CORREL(B10:B37,Q10:Q37)</f>
        <v>0.10900198852856761</v>
      </c>
      <c r="Z9" s="4" t="str">
        <f t="shared" si="0"/>
        <v>Weak Correlation</v>
      </c>
      <c r="AD9" s="4" t="s">
        <v>38</v>
      </c>
    </row>
    <row r="10" spans="1:31" ht="14.5" thickBot="1" x14ac:dyDescent="0.35">
      <c r="A10" s="21" t="s">
        <v>16</v>
      </c>
      <c r="B10" s="4">
        <v>30</v>
      </c>
      <c r="C10" s="4">
        <v>4</v>
      </c>
      <c r="D10" s="4">
        <v>362.96287218045109</v>
      </c>
      <c r="E10" s="54">
        <v>480</v>
      </c>
      <c r="F10" s="4">
        <v>8.1024999999999991</v>
      </c>
      <c r="G10" s="4">
        <f t="shared" si="1"/>
        <v>6.1507621067708105E-5</v>
      </c>
      <c r="H10" s="4">
        <v>2.7820000000000001E-2</v>
      </c>
      <c r="I10" s="4">
        <v>5.0000000000000001E-3</v>
      </c>
      <c r="J10" s="4">
        <v>452.30167444413939</v>
      </c>
      <c r="K10" s="26">
        <v>17.556650000000001</v>
      </c>
      <c r="L10" s="4">
        <v>6.899667</v>
      </c>
      <c r="M10" s="4">
        <f t="shared" si="2"/>
        <v>6.1507621067708105E-5</v>
      </c>
      <c r="N10" s="4">
        <v>10</v>
      </c>
      <c r="O10" s="4">
        <v>6</v>
      </c>
      <c r="P10" s="4">
        <v>8</v>
      </c>
      <c r="Q10" s="4">
        <v>10</v>
      </c>
      <c r="R10" s="4">
        <v>1.0749999999999999E-2</v>
      </c>
      <c r="S10" s="4">
        <v>1.8100000000000002E-2</v>
      </c>
      <c r="T10" s="4">
        <v>1.0359999999999999E-2</v>
      </c>
      <c r="U10" s="4">
        <v>2.5000000000000001E-3</v>
      </c>
    </row>
    <row r="11" spans="1:31" x14ac:dyDescent="0.3">
      <c r="A11" s="21" t="s">
        <v>17</v>
      </c>
      <c r="B11" s="4">
        <v>42</v>
      </c>
      <c r="C11" s="4">
        <v>30</v>
      </c>
      <c r="D11" s="4">
        <v>353.55016967252021</v>
      </c>
      <c r="E11" s="54">
        <v>439</v>
      </c>
      <c r="F11" s="4">
        <v>6.359083</v>
      </c>
      <c r="G11" s="4">
        <f t="shared" si="1"/>
        <v>2.3574319912948862E-4</v>
      </c>
      <c r="H11" s="4">
        <v>0.10620000000000002</v>
      </c>
      <c r="I11" s="4">
        <v>2.7820000000000001E-2</v>
      </c>
      <c r="J11" s="4">
        <v>450.49019607843132</v>
      </c>
      <c r="K11" s="26">
        <v>27.961349999999999</v>
      </c>
      <c r="L11" s="4">
        <v>6.1499170000000003</v>
      </c>
      <c r="M11" s="4">
        <f t="shared" si="2"/>
        <v>2.3574319912948862E-4</v>
      </c>
      <c r="N11" s="4">
        <v>4</v>
      </c>
      <c r="O11" s="4">
        <v>10</v>
      </c>
      <c r="P11" s="4">
        <v>6</v>
      </c>
      <c r="Q11" s="4">
        <v>8</v>
      </c>
      <c r="R11" s="4">
        <v>5.0000000000000001E-3</v>
      </c>
      <c r="S11" s="4">
        <v>1.0749999999999999E-2</v>
      </c>
      <c r="T11" s="4">
        <v>1.8100000000000002E-2</v>
      </c>
      <c r="U11" s="4">
        <v>1.0359999999999999E-2</v>
      </c>
      <c r="AD11" s="39" t="s">
        <v>39</v>
      </c>
      <c r="AE11" s="39"/>
    </row>
    <row r="12" spans="1:31" x14ac:dyDescent="0.3">
      <c r="A12" s="21" t="s">
        <v>18</v>
      </c>
      <c r="B12" s="4">
        <v>22</v>
      </c>
      <c r="C12" s="4">
        <v>42</v>
      </c>
      <c r="D12" s="4">
        <v>379.1302603220729</v>
      </c>
      <c r="E12" s="54">
        <v>481</v>
      </c>
      <c r="F12" s="4">
        <v>6.8632499999999999</v>
      </c>
      <c r="G12" s="4">
        <f t="shared" si="1"/>
        <v>1.6475024251719295E-4</v>
      </c>
      <c r="H12" s="4">
        <v>6.8669999999999995E-2</v>
      </c>
      <c r="I12" s="4">
        <v>0.10620000000000002</v>
      </c>
      <c r="J12" s="4">
        <v>416.81274000451776</v>
      </c>
      <c r="K12" s="26">
        <v>42.415109999999999</v>
      </c>
      <c r="L12" s="4">
        <v>5.5771670000000002</v>
      </c>
      <c r="M12" s="4">
        <f t="shared" si="2"/>
        <v>1.6475024251719295E-4</v>
      </c>
      <c r="N12" s="4">
        <v>30</v>
      </c>
      <c r="O12" s="4">
        <v>4</v>
      </c>
      <c r="P12" s="4">
        <v>10</v>
      </c>
      <c r="Q12" s="4">
        <v>6</v>
      </c>
      <c r="R12" s="4">
        <v>2.7820000000000001E-2</v>
      </c>
      <c r="S12" s="4">
        <v>5.0000000000000001E-3</v>
      </c>
      <c r="T12" s="4">
        <v>1.0749999999999999E-2</v>
      </c>
      <c r="U12" s="4">
        <v>1.8100000000000002E-2</v>
      </c>
      <c r="AD12" s="4" t="s">
        <v>40</v>
      </c>
      <c r="AE12" s="4">
        <v>0.70217165035184326</v>
      </c>
    </row>
    <row r="13" spans="1:31" x14ac:dyDescent="0.3">
      <c r="A13" s="21" t="s">
        <v>19</v>
      </c>
      <c r="B13" s="4">
        <v>56</v>
      </c>
      <c r="C13" s="4">
        <v>22</v>
      </c>
      <c r="D13" s="4">
        <v>452.30167444413939</v>
      </c>
      <c r="E13" s="54">
        <v>531</v>
      </c>
      <c r="F13" s="4">
        <v>6.899667</v>
      </c>
      <c r="G13" s="4">
        <f t="shared" si="1"/>
        <v>8.7112520321079394E-4</v>
      </c>
      <c r="H13" s="4">
        <v>0.38156000000000001</v>
      </c>
      <c r="I13" s="4">
        <v>6.8669999999999995E-2</v>
      </c>
      <c r="J13" s="4">
        <v>438.00822039546767</v>
      </c>
      <c r="K13" s="26">
        <v>86.843649999999997</v>
      </c>
      <c r="L13" s="4">
        <v>4.6316670000000002</v>
      </c>
      <c r="M13" s="4">
        <f t="shared" si="2"/>
        <v>8.7112520321079394E-4</v>
      </c>
      <c r="N13" s="4">
        <v>42</v>
      </c>
      <c r="O13" s="4">
        <v>30</v>
      </c>
      <c r="P13" s="4">
        <v>4</v>
      </c>
      <c r="Q13" s="4">
        <v>10</v>
      </c>
      <c r="R13" s="4">
        <v>0.10620000000000002</v>
      </c>
      <c r="S13" s="4">
        <v>2.7820000000000001E-2</v>
      </c>
      <c r="T13" s="4">
        <v>5.0000000000000001E-3</v>
      </c>
      <c r="U13" s="4">
        <v>1.0749999999999999E-2</v>
      </c>
      <c r="X13" s="10" t="s">
        <v>73</v>
      </c>
      <c r="AD13" s="4" t="s">
        <v>41</v>
      </c>
      <c r="AE13" s="34">
        <v>0.49304502655783122</v>
      </c>
    </row>
    <row r="14" spans="1:31" x14ac:dyDescent="0.3">
      <c r="A14" s="21" t="s">
        <v>20</v>
      </c>
      <c r="B14" s="4">
        <v>128</v>
      </c>
      <c r="C14" s="4">
        <v>56</v>
      </c>
      <c r="D14" s="4">
        <v>450.49019607843132</v>
      </c>
      <c r="E14" s="54">
        <v>618</v>
      </c>
      <c r="F14" s="4">
        <v>6.1499170000000003</v>
      </c>
      <c r="G14" s="4">
        <f t="shared" si="1"/>
        <v>1.253194492140373E-3</v>
      </c>
      <c r="H14" s="4">
        <v>0.56023999999999996</v>
      </c>
      <c r="I14" s="4">
        <v>0.38156000000000001</v>
      </c>
      <c r="J14" s="4">
        <v>447.04952304980793</v>
      </c>
      <c r="K14" s="26">
        <v>131.61417</v>
      </c>
      <c r="L14" s="4">
        <v>4.6284999999999998</v>
      </c>
      <c r="M14" s="4">
        <f t="shared" si="2"/>
        <v>1.253194492140373E-3</v>
      </c>
      <c r="N14" s="4">
        <v>22</v>
      </c>
      <c r="O14" s="4">
        <v>42</v>
      </c>
      <c r="P14" s="4">
        <v>30</v>
      </c>
      <c r="Q14" s="4">
        <v>4</v>
      </c>
      <c r="R14" s="4">
        <v>6.8669999999999995E-2</v>
      </c>
      <c r="S14" s="4">
        <v>0.10620000000000002</v>
      </c>
      <c r="T14" s="4">
        <v>2.7820000000000001E-2</v>
      </c>
      <c r="U14" s="4">
        <v>5.0000000000000001E-3</v>
      </c>
      <c r="X14" s="234" t="s">
        <v>63</v>
      </c>
      <c r="Y14" s="9">
        <f>CORREL(H6:H37,I6:I37)</f>
        <v>0.51846180328006464</v>
      </c>
      <c r="Z14" s="4" t="str">
        <f>IF(Y14&gt;0.7,"Strong Correlation",IF(Y14&gt;0.3,"Moderate Correlation",IF(Y14&gt;0,"Weak Correlation")))</f>
        <v>Moderate Correlation</v>
      </c>
      <c r="AD14" s="4" t="s">
        <v>42</v>
      </c>
      <c r="AE14" s="4">
        <v>0.438728422260456</v>
      </c>
    </row>
    <row r="15" spans="1:31" x14ac:dyDescent="0.3">
      <c r="A15" s="21" t="s">
        <v>21</v>
      </c>
      <c r="B15" s="4">
        <v>344</v>
      </c>
      <c r="C15" s="4">
        <v>128</v>
      </c>
      <c r="D15" s="4">
        <v>416.81274000451776</v>
      </c>
      <c r="E15" s="54">
        <v>624</v>
      </c>
      <c r="F15" s="4">
        <v>5.5771670000000002</v>
      </c>
      <c r="G15" s="4">
        <f t="shared" si="1"/>
        <v>4.0907413776524694E-3</v>
      </c>
      <c r="H15" s="4">
        <v>1.7078000000000002</v>
      </c>
      <c r="I15" s="4">
        <v>0.56023999999999996</v>
      </c>
      <c r="J15" s="4">
        <v>417.4793374447068</v>
      </c>
      <c r="K15" s="26">
        <v>131.96334999999999</v>
      </c>
      <c r="L15" s="4">
        <v>5.4033329999999999</v>
      </c>
      <c r="M15" s="4">
        <f t="shared" si="2"/>
        <v>4.0907413776524694E-3</v>
      </c>
      <c r="N15" s="4">
        <v>56</v>
      </c>
      <c r="O15" s="4">
        <v>22</v>
      </c>
      <c r="P15" s="4">
        <v>42</v>
      </c>
      <c r="Q15" s="4">
        <v>30</v>
      </c>
      <c r="R15" s="4">
        <v>0.38156000000000001</v>
      </c>
      <c r="S15" s="4">
        <v>6.8669999999999995E-2</v>
      </c>
      <c r="T15" s="4">
        <v>0.10620000000000002</v>
      </c>
      <c r="U15" s="4">
        <v>2.7820000000000001E-2</v>
      </c>
      <c r="X15" s="235" t="s">
        <v>64</v>
      </c>
      <c r="Y15" s="8">
        <f>CORREL(H7:H37,R7:R37)</f>
        <v>0.50912579921048107</v>
      </c>
      <c r="Z15" s="4" t="str">
        <f t="shared" ref="Z15:Z18" si="3">IF(Y15&gt;0.7,"Strong Correlation",IF(Y15&gt;0.3,"Moderate Correlation",IF(Y15&gt;0,"Weak Correlation")))</f>
        <v>Moderate Correlation</v>
      </c>
      <c r="AD15" s="4" t="s">
        <v>43</v>
      </c>
      <c r="AE15" s="4">
        <v>87.864758956458303</v>
      </c>
    </row>
    <row r="16" spans="1:31" ht="14.5" thickBot="1" x14ac:dyDescent="0.35">
      <c r="A16" s="21" t="s">
        <v>22</v>
      </c>
      <c r="B16" s="4">
        <v>180</v>
      </c>
      <c r="C16" s="4">
        <v>344</v>
      </c>
      <c r="D16" s="4">
        <v>438.00822039546767</v>
      </c>
      <c r="E16" s="54">
        <v>833</v>
      </c>
      <c r="F16" s="4">
        <v>4.6316670000000002</v>
      </c>
      <c r="G16" s="4">
        <f t="shared" si="1"/>
        <v>1.5588055945312534E-3</v>
      </c>
      <c r="H16" s="4">
        <v>0.67276000000000002</v>
      </c>
      <c r="I16" s="4">
        <v>1.7078000000000002</v>
      </c>
      <c r="J16" s="4">
        <v>431.58685236968557</v>
      </c>
      <c r="K16" s="26">
        <v>63.259160000000001</v>
      </c>
      <c r="L16" s="4">
        <v>4.9569999999999999</v>
      </c>
      <c r="M16" s="4">
        <f t="shared" si="2"/>
        <v>1.5588055945312534E-3</v>
      </c>
      <c r="N16" s="4">
        <v>128</v>
      </c>
      <c r="O16" s="4">
        <v>56</v>
      </c>
      <c r="P16" s="4">
        <v>22</v>
      </c>
      <c r="Q16" s="4">
        <v>42</v>
      </c>
      <c r="R16" s="4">
        <v>0.56023999999999996</v>
      </c>
      <c r="S16" s="4">
        <v>0.38156000000000001</v>
      </c>
      <c r="T16" s="4">
        <v>6.8669999999999995E-2</v>
      </c>
      <c r="U16" s="4">
        <v>0.10620000000000002</v>
      </c>
      <c r="X16" s="235" t="s">
        <v>65</v>
      </c>
      <c r="Y16" s="8">
        <f>CORREL(H8:H37,S8:S37)</f>
        <v>0.51405991997645695</v>
      </c>
      <c r="Z16" s="4" t="str">
        <f t="shared" si="3"/>
        <v>Moderate Correlation</v>
      </c>
      <c r="AD16" s="14" t="s">
        <v>44</v>
      </c>
      <c r="AE16" s="14">
        <v>32</v>
      </c>
    </row>
    <row r="17" spans="1:36" x14ac:dyDescent="0.3">
      <c r="A17" s="21" t="s">
        <v>23</v>
      </c>
      <c r="B17" s="4">
        <v>132</v>
      </c>
      <c r="C17" s="4">
        <v>180</v>
      </c>
      <c r="D17" s="4">
        <v>447.04952304980793</v>
      </c>
      <c r="E17" s="54">
        <v>994</v>
      </c>
      <c r="F17" s="4">
        <v>4.6284999999999998</v>
      </c>
      <c r="G17" s="4">
        <f t="shared" si="1"/>
        <v>5.7556843863933844E-4</v>
      </c>
      <c r="H17" s="4">
        <v>0.27273999999999998</v>
      </c>
      <c r="I17" s="4">
        <v>0.67276000000000002</v>
      </c>
      <c r="J17" s="4">
        <v>473.86198007098125</v>
      </c>
      <c r="K17" s="26">
        <v>31.50534</v>
      </c>
      <c r="L17" s="4">
        <v>4.89025</v>
      </c>
      <c r="M17" s="4">
        <f t="shared" si="2"/>
        <v>5.7556843863933844E-4</v>
      </c>
      <c r="N17" s="4">
        <v>344</v>
      </c>
      <c r="O17" s="4">
        <v>128</v>
      </c>
      <c r="P17" s="4">
        <v>56</v>
      </c>
      <c r="Q17" s="4">
        <v>22</v>
      </c>
      <c r="R17" s="4">
        <v>1.7078000000000002</v>
      </c>
      <c r="S17" s="4">
        <v>0.56023999999999996</v>
      </c>
      <c r="T17" s="4">
        <v>0.38156000000000001</v>
      </c>
      <c r="U17" s="4">
        <v>6.8669999999999995E-2</v>
      </c>
      <c r="X17" s="235" t="s">
        <v>66</v>
      </c>
      <c r="Y17" s="8">
        <f>CORREL(H9:H37,T9:T37)</f>
        <v>0.30723834047854959</v>
      </c>
      <c r="Z17" s="4" t="str">
        <f t="shared" si="3"/>
        <v>Moderate Correlation</v>
      </c>
    </row>
    <row r="18" spans="1:36" ht="14.5" thickBot="1" x14ac:dyDescent="0.35">
      <c r="A18" s="21" t="s">
        <v>24</v>
      </c>
      <c r="B18" s="4">
        <v>378</v>
      </c>
      <c r="C18" s="4">
        <v>132</v>
      </c>
      <c r="D18" s="4">
        <v>417.4793374447068</v>
      </c>
      <c r="E18" s="54">
        <v>1169</v>
      </c>
      <c r="F18" s="4">
        <v>5.4033329999999999</v>
      </c>
      <c r="G18" s="4">
        <f t="shared" si="1"/>
        <v>1.8482240649265745E-4</v>
      </c>
      <c r="H18" s="4">
        <v>0.10721</v>
      </c>
      <c r="I18" s="4">
        <v>0.27273999999999998</v>
      </c>
      <c r="J18" s="4">
        <v>580.07036070195954</v>
      </c>
      <c r="K18" s="26">
        <v>23.252310000000001</v>
      </c>
      <c r="L18" s="4">
        <v>4.1231669999999996</v>
      </c>
      <c r="M18" s="4">
        <f t="shared" si="2"/>
        <v>1.8482240649265745E-4</v>
      </c>
      <c r="N18" s="4">
        <v>180</v>
      </c>
      <c r="O18" s="4">
        <v>344</v>
      </c>
      <c r="P18" s="4">
        <v>128</v>
      </c>
      <c r="Q18" s="4">
        <v>56</v>
      </c>
      <c r="R18" s="4">
        <v>0.67276000000000002</v>
      </c>
      <c r="S18" s="4">
        <v>1.7078000000000002</v>
      </c>
      <c r="T18" s="4">
        <v>0.56023999999999996</v>
      </c>
      <c r="U18" s="4">
        <v>0.38156000000000001</v>
      </c>
      <c r="X18" s="235" t="s">
        <v>67</v>
      </c>
      <c r="Y18" s="8">
        <f>CORREL(H10:H37,U10:U37)</f>
        <v>0.14201436636786754</v>
      </c>
      <c r="Z18" s="4" t="str">
        <f t="shared" si="3"/>
        <v>Weak Correlation</v>
      </c>
      <c r="AD18" s="4" t="s">
        <v>45</v>
      </c>
    </row>
    <row r="19" spans="1:36" ht="14.5" x14ac:dyDescent="0.35">
      <c r="A19" s="21" t="s">
        <v>25</v>
      </c>
      <c r="B19" s="4">
        <v>330</v>
      </c>
      <c r="C19" s="4">
        <v>378</v>
      </c>
      <c r="D19" s="4">
        <v>431.58685236968557</v>
      </c>
      <c r="E19" s="54">
        <v>848</v>
      </c>
      <c r="F19" s="4">
        <v>4.9569999999999999</v>
      </c>
      <c r="G19" s="4">
        <f t="shared" si="1"/>
        <v>1.4123300902689861E-3</v>
      </c>
      <c r="H19" s="4">
        <v>0.92985000000000018</v>
      </c>
      <c r="I19" s="4">
        <v>0.10721</v>
      </c>
      <c r="J19" s="4">
        <v>658.38008154517547</v>
      </c>
      <c r="K19" s="26">
        <v>114.44298999999999</v>
      </c>
      <c r="L19" s="4">
        <v>4.0949999999999998</v>
      </c>
      <c r="M19" s="4">
        <f t="shared" si="2"/>
        <v>1.4123300902689861E-3</v>
      </c>
      <c r="N19" s="4">
        <v>132</v>
      </c>
      <c r="O19" s="4">
        <v>180</v>
      </c>
      <c r="P19" s="4">
        <v>344</v>
      </c>
      <c r="Q19" s="4">
        <v>128</v>
      </c>
      <c r="R19" s="4">
        <v>0.27273999999999998</v>
      </c>
      <c r="S19" s="4">
        <v>0.67276000000000002</v>
      </c>
      <c r="T19" s="4">
        <v>1.7078000000000002</v>
      </c>
      <c r="U19" s="4">
        <v>0.56023999999999996</v>
      </c>
      <c r="X19"/>
      <c r="Y19"/>
      <c r="Z19"/>
      <c r="AA19"/>
      <c r="AD19" s="40"/>
      <c r="AE19" s="40" t="s">
        <v>50</v>
      </c>
      <c r="AF19" s="40" t="s">
        <v>51</v>
      </c>
      <c r="AG19" s="40" t="s">
        <v>52</v>
      </c>
      <c r="AH19" s="40" t="s">
        <v>53</v>
      </c>
      <c r="AI19" s="40" t="s">
        <v>54</v>
      </c>
    </row>
    <row r="20" spans="1:36" ht="14.5" x14ac:dyDescent="0.35">
      <c r="A20" s="21" t="s">
        <v>26</v>
      </c>
      <c r="B20" s="4">
        <v>280</v>
      </c>
      <c r="C20" s="4">
        <v>330</v>
      </c>
      <c r="D20" s="4">
        <v>473.86198007098125</v>
      </c>
      <c r="E20" s="54">
        <v>639</v>
      </c>
      <c r="F20" s="4">
        <v>4.89025</v>
      </c>
      <c r="G20" s="4">
        <f t="shared" si="1"/>
        <v>6.2927138589038663E-4</v>
      </c>
      <c r="H20" s="4">
        <v>0.43126999999999999</v>
      </c>
      <c r="I20" s="4">
        <v>0.92985000000000018</v>
      </c>
      <c r="J20" s="4">
        <v>685.348181515953</v>
      </c>
      <c r="K20" s="26">
        <v>78.160089999999997</v>
      </c>
      <c r="L20" s="4">
        <v>3.3739170000000001</v>
      </c>
      <c r="M20" s="4">
        <f t="shared" si="2"/>
        <v>6.2927138589038663E-4</v>
      </c>
      <c r="N20" s="4">
        <v>378</v>
      </c>
      <c r="O20" s="4">
        <v>132</v>
      </c>
      <c r="P20" s="4">
        <v>180</v>
      </c>
      <c r="Q20" s="4">
        <v>344</v>
      </c>
      <c r="R20" s="4">
        <v>0.10721</v>
      </c>
      <c r="S20" s="4">
        <v>0.27273999999999998</v>
      </c>
      <c r="T20" s="4">
        <v>0.67276000000000002</v>
      </c>
      <c r="U20" s="4">
        <v>1.7078000000000002</v>
      </c>
      <c r="X20"/>
      <c r="Y20"/>
      <c r="Z20"/>
      <c r="AA20"/>
      <c r="AD20" s="4" t="s">
        <v>46</v>
      </c>
      <c r="AE20" s="4">
        <v>3</v>
      </c>
      <c r="AF20" s="4">
        <v>210234.83073865747</v>
      </c>
      <c r="AG20" s="4">
        <v>70078.27691288582</v>
      </c>
      <c r="AH20" s="4">
        <v>9.0772431917592638</v>
      </c>
      <c r="AI20" s="34">
        <v>2.3286633838024543E-4</v>
      </c>
    </row>
    <row r="21" spans="1:36" ht="14.5" x14ac:dyDescent="0.35">
      <c r="A21" s="21" t="s">
        <v>27</v>
      </c>
      <c r="B21" s="4">
        <v>332</v>
      </c>
      <c r="C21" s="4">
        <v>280</v>
      </c>
      <c r="D21" s="4">
        <v>580.07036070195954</v>
      </c>
      <c r="E21" s="54">
        <v>630</v>
      </c>
      <c r="F21" s="4">
        <v>4.1231669999999996</v>
      </c>
      <c r="G21" s="4">
        <f t="shared" si="1"/>
        <v>2.5176193642627927E-3</v>
      </c>
      <c r="H21" s="4">
        <v>1.84782</v>
      </c>
      <c r="I21" s="4">
        <v>0.43126999999999999</v>
      </c>
      <c r="J21" s="4">
        <v>733.95526989882251</v>
      </c>
      <c r="K21" s="26">
        <v>136.32024999999999</v>
      </c>
      <c r="L21" s="4">
        <v>3.7816670000000001</v>
      </c>
      <c r="M21" s="4">
        <f t="shared" si="2"/>
        <v>2.5176193642627927E-3</v>
      </c>
      <c r="N21" s="4">
        <v>330</v>
      </c>
      <c r="O21" s="4">
        <v>378</v>
      </c>
      <c r="P21" s="4">
        <v>132</v>
      </c>
      <c r="Q21" s="4">
        <v>180</v>
      </c>
      <c r="R21" s="4">
        <v>0.92985000000000018</v>
      </c>
      <c r="S21" s="4">
        <v>0.10721</v>
      </c>
      <c r="T21" s="4">
        <v>0.27273999999999998</v>
      </c>
      <c r="U21" s="4">
        <v>0.67276000000000002</v>
      </c>
      <c r="X21"/>
      <c r="Y21"/>
      <c r="Z21"/>
      <c r="AA21"/>
      <c r="AD21" s="4" t="s">
        <v>47</v>
      </c>
      <c r="AE21" s="4">
        <v>28</v>
      </c>
      <c r="AF21" s="4">
        <v>216166.04426134253</v>
      </c>
      <c r="AG21" s="4">
        <v>7720.2158664765184</v>
      </c>
    </row>
    <row r="22" spans="1:36" ht="15" thickBot="1" x14ac:dyDescent="0.4">
      <c r="A22" s="21" t="s">
        <v>28</v>
      </c>
      <c r="B22" s="4">
        <v>114</v>
      </c>
      <c r="C22" s="4">
        <v>332</v>
      </c>
      <c r="D22" s="4">
        <v>658.38008154517547</v>
      </c>
      <c r="E22" s="54">
        <v>734</v>
      </c>
      <c r="F22" s="4">
        <v>4.0949999999999998</v>
      </c>
      <c r="G22" s="4">
        <f t="shared" si="1"/>
        <v>2.4223186277101496E-3</v>
      </c>
      <c r="H22" s="4">
        <v>2.0554800000000002</v>
      </c>
      <c r="I22" s="4">
        <v>1.84782</v>
      </c>
      <c r="J22" s="4">
        <v>848.55888754117916</v>
      </c>
      <c r="K22" s="26">
        <v>394.95521000000002</v>
      </c>
      <c r="L22" s="4">
        <v>4.28775</v>
      </c>
      <c r="M22" s="4">
        <f t="shared" si="2"/>
        <v>2.4223186277101496E-3</v>
      </c>
      <c r="N22" s="4">
        <v>280</v>
      </c>
      <c r="O22" s="4">
        <v>330</v>
      </c>
      <c r="P22" s="4">
        <v>378</v>
      </c>
      <c r="Q22" s="4">
        <v>132</v>
      </c>
      <c r="R22" s="4">
        <v>0.43126999999999999</v>
      </c>
      <c r="S22" s="4">
        <v>0.92985000000000018</v>
      </c>
      <c r="T22" s="4">
        <v>0.10721</v>
      </c>
      <c r="U22" s="4">
        <v>0.27273999999999998</v>
      </c>
      <c r="X22"/>
      <c r="Y22"/>
      <c r="Z22"/>
      <c r="AA22"/>
      <c r="AD22" s="14" t="s">
        <v>48</v>
      </c>
      <c r="AE22" s="14">
        <v>31</v>
      </c>
      <c r="AF22" s="14">
        <v>426400.875</v>
      </c>
      <c r="AG22" s="14"/>
      <c r="AH22" s="14"/>
      <c r="AI22" s="14"/>
    </row>
    <row r="23" spans="1:36" ht="14.5" thickBot="1" x14ac:dyDescent="0.35">
      <c r="A23" s="21" t="s">
        <v>29</v>
      </c>
      <c r="B23" s="4">
        <v>122</v>
      </c>
      <c r="C23" s="4">
        <v>114</v>
      </c>
      <c r="D23" s="4">
        <v>685.348181515953</v>
      </c>
      <c r="E23" s="54">
        <v>856</v>
      </c>
      <c r="F23" s="4">
        <v>3.3739170000000001</v>
      </c>
      <c r="G23" s="4">
        <f t="shared" si="1"/>
        <v>6.6496475508244133E-4</v>
      </c>
      <c r="H23" s="4">
        <v>0.63296000000000008</v>
      </c>
      <c r="I23" s="4">
        <v>2.0554800000000002</v>
      </c>
      <c r="J23" s="4">
        <v>951.86999786406227</v>
      </c>
      <c r="K23" s="26">
        <v>91.915090000000006</v>
      </c>
      <c r="L23" s="4">
        <v>4.2277500000000003</v>
      </c>
      <c r="M23" s="4">
        <f t="shared" si="2"/>
        <v>6.6496475508244133E-4</v>
      </c>
      <c r="N23" s="4">
        <v>332</v>
      </c>
      <c r="O23" s="4">
        <v>280</v>
      </c>
      <c r="P23" s="4">
        <v>330</v>
      </c>
      <c r="Q23" s="4">
        <v>378</v>
      </c>
      <c r="R23" s="4">
        <v>1.84782</v>
      </c>
      <c r="S23" s="4">
        <v>0.43126999999999999</v>
      </c>
      <c r="T23" s="4">
        <v>0.92985000000000018</v>
      </c>
      <c r="U23" s="4">
        <v>0.10721</v>
      </c>
    </row>
    <row r="24" spans="1:36" x14ac:dyDescent="0.3">
      <c r="A24" s="21" t="s">
        <v>30</v>
      </c>
      <c r="B24" s="4">
        <v>110</v>
      </c>
      <c r="C24" s="4">
        <v>122</v>
      </c>
      <c r="D24" s="4">
        <v>733.95526989882251</v>
      </c>
      <c r="E24" s="54">
        <v>960</v>
      </c>
      <c r="F24" s="4">
        <v>3.7816670000000001</v>
      </c>
      <c r="G24" s="4">
        <f t="shared" si="1"/>
        <v>4.0230923894504143E-4</v>
      </c>
      <c r="H24" s="4">
        <v>0.35061999999999999</v>
      </c>
      <c r="I24" s="4">
        <v>0.63296000000000008</v>
      </c>
      <c r="J24" s="4">
        <v>871.51863804921811</v>
      </c>
      <c r="K24" s="26">
        <v>67.533289999999994</v>
      </c>
      <c r="L24" s="4">
        <v>3.686833</v>
      </c>
      <c r="M24" s="4">
        <f t="shared" si="2"/>
        <v>4.0230923894504143E-4</v>
      </c>
      <c r="N24" s="4">
        <v>114</v>
      </c>
      <c r="O24" s="4">
        <v>332</v>
      </c>
      <c r="P24" s="4">
        <v>280</v>
      </c>
      <c r="Q24" s="4">
        <v>330</v>
      </c>
      <c r="R24" s="4">
        <v>2.0554800000000002</v>
      </c>
      <c r="S24" s="4">
        <v>1.84782</v>
      </c>
      <c r="T24" s="4">
        <v>0.43126999999999999</v>
      </c>
      <c r="U24" s="4">
        <v>0.92985000000000018</v>
      </c>
      <c r="AD24" s="40"/>
      <c r="AE24" s="40" t="s">
        <v>55</v>
      </c>
      <c r="AF24" s="40" t="s">
        <v>43</v>
      </c>
      <c r="AG24" s="40" t="s">
        <v>56</v>
      </c>
      <c r="AH24" s="40" t="s">
        <v>57</v>
      </c>
      <c r="AI24" s="40" t="s">
        <v>58</v>
      </c>
      <c r="AJ24" s="40" t="s">
        <v>59</v>
      </c>
    </row>
    <row r="25" spans="1:36" x14ac:dyDescent="0.3">
      <c r="A25" s="21" t="s">
        <v>31</v>
      </c>
      <c r="B25" s="4">
        <v>98</v>
      </c>
      <c r="C25" s="4">
        <v>110</v>
      </c>
      <c r="D25" s="4">
        <v>848.55888754117916</v>
      </c>
      <c r="E25" s="54">
        <v>1108</v>
      </c>
      <c r="F25" s="4">
        <v>4.28775</v>
      </c>
      <c r="G25" s="4">
        <f t="shared" si="1"/>
        <v>3.8434901677851773E-4</v>
      </c>
      <c r="H25" s="4">
        <v>0.32568999999999998</v>
      </c>
      <c r="I25" s="4">
        <v>0.35061999999999999</v>
      </c>
      <c r="J25" s="4">
        <v>847.38085901668853</v>
      </c>
      <c r="K25" s="26">
        <v>82.109849999999994</v>
      </c>
      <c r="L25" s="4">
        <v>2.9900829999999998</v>
      </c>
      <c r="M25" s="4">
        <f t="shared" si="2"/>
        <v>3.8434901677851773E-4</v>
      </c>
      <c r="N25" s="4">
        <v>122</v>
      </c>
      <c r="O25" s="4">
        <v>114</v>
      </c>
      <c r="P25" s="4">
        <v>332</v>
      </c>
      <c r="Q25" s="4">
        <v>280</v>
      </c>
      <c r="R25" s="4">
        <v>0.63296000000000008</v>
      </c>
      <c r="S25" s="4">
        <v>2.0554800000000002</v>
      </c>
      <c r="T25" s="4">
        <v>1.84782</v>
      </c>
      <c r="U25" s="4">
        <v>0.43126999999999999</v>
      </c>
      <c r="AD25" s="4" t="s">
        <v>49</v>
      </c>
      <c r="AE25" s="33">
        <v>279.12930071852435</v>
      </c>
      <c r="AF25" s="33">
        <v>135.47614669703555</v>
      </c>
      <c r="AG25" s="33">
        <v>2.0603575428133443</v>
      </c>
      <c r="AH25" s="33">
        <v>4.8765960985088258E-2</v>
      </c>
      <c r="AI25" s="33">
        <v>1.6189942814165192</v>
      </c>
      <c r="AJ25" s="33">
        <v>556.63960715563212</v>
      </c>
    </row>
    <row r="26" spans="1:36" x14ac:dyDescent="0.3">
      <c r="A26" s="21" t="s">
        <v>31</v>
      </c>
      <c r="B26" s="4">
        <v>96</v>
      </c>
      <c r="C26" s="4">
        <v>98</v>
      </c>
      <c r="D26" s="4">
        <v>951.86999786406227</v>
      </c>
      <c r="E26" s="54">
        <v>1142</v>
      </c>
      <c r="F26" s="4">
        <v>4.2277500000000003</v>
      </c>
      <c r="G26" s="4">
        <f t="shared" si="1"/>
        <v>3.3238679268647478E-4</v>
      </c>
      <c r="H26" s="4">
        <v>0.3009</v>
      </c>
      <c r="I26" s="4">
        <v>0.32568999999999998</v>
      </c>
      <c r="J26" s="4">
        <v>905.27062633269293</v>
      </c>
      <c r="K26" s="26">
        <v>38.703510000000001</v>
      </c>
      <c r="L26" s="4">
        <v>2.9885830000000002</v>
      </c>
      <c r="M26" s="4">
        <f t="shared" si="2"/>
        <v>3.3238679268647478E-4</v>
      </c>
      <c r="N26" s="4">
        <v>110</v>
      </c>
      <c r="O26" s="4">
        <v>122</v>
      </c>
      <c r="P26" s="4">
        <v>114</v>
      </c>
      <c r="Q26" s="4">
        <v>332</v>
      </c>
      <c r="R26" s="4">
        <v>0.35061999999999999</v>
      </c>
      <c r="S26" s="4">
        <v>0.63296000000000008</v>
      </c>
      <c r="T26" s="4">
        <v>2.0554800000000002</v>
      </c>
      <c r="U26" s="4">
        <v>1.84782</v>
      </c>
      <c r="AD26" s="4" t="s">
        <v>7</v>
      </c>
      <c r="AE26" s="33">
        <v>-0.42258018912212247</v>
      </c>
      <c r="AF26" s="33">
        <v>0.13234541711641956</v>
      </c>
      <c r="AG26" s="33">
        <v>-3.1930096132485923</v>
      </c>
      <c r="AH26" s="33">
        <v>3.465876019522059E-3</v>
      </c>
      <c r="AI26" s="33">
        <v>-0.69367748672726692</v>
      </c>
      <c r="AJ26" s="33">
        <v>-0.15148289151697802</v>
      </c>
    </row>
    <row r="27" spans="1:36" x14ac:dyDescent="0.3">
      <c r="A27" s="21" t="s">
        <v>33</v>
      </c>
      <c r="B27" s="4">
        <v>76</v>
      </c>
      <c r="C27" s="4">
        <v>96</v>
      </c>
      <c r="D27" s="4">
        <v>871.51863804921811</v>
      </c>
      <c r="E27" s="54">
        <v>857</v>
      </c>
      <c r="F27" s="4">
        <v>3.686833</v>
      </c>
      <c r="G27" s="4">
        <f t="shared" si="1"/>
        <v>6.0211700879700349E-4</v>
      </c>
      <c r="H27" s="4">
        <v>0.50512999999999997</v>
      </c>
      <c r="I27" s="4">
        <v>0.3009</v>
      </c>
      <c r="J27" s="4">
        <v>838.92331991953154</v>
      </c>
      <c r="K27" s="67">
        <f>63523.78/1000</f>
        <v>63.523780000000002</v>
      </c>
      <c r="L27" s="4">
        <v>1.93225</v>
      </c>
      <c r="M27" s="4">
        <f t="shared" si="2"/>
        <v>6.0211700879700349E-4</v>
      </c>
      <c r="N27" s="4">
        <v>98</v>
      </c>
      <c r="O27" s="4">
        <v>110</v>
      </c>
      <c r="P27" s="4">
        <v>122</v>
      </c>
      <c r="Q27" s="4">
        <v>114</v>
      </c>
      <c r="R27" s="4">
        <v>0.32568999999999998</v>
      </c>
      <c r="S27" s="4">
        <v>0.35061999999999999</v>
      </c>
      <c r="T27" s="4">
        <v>0.63296000000000008</v>
      </c>
      <c r="U27" s="4">
        <v>2.0554800000000002</v>
      </c>
      <c r="AD27" s="4" t="s">
        <v>81</v>
      </c>
      <c r="AE27" s="33">
        <v>0.29769499039401764</v>
      </c>
      <c r="AF27" s="33">
        <v>8.1481137790714753E-2</v>
      </c>
      <c r="AG27" s="33">
        <v>3.6535448382992723</v>
      </c>
      <c r="AH27" s="33">
        <v>1.0550463185437357E-3</v>
      </c>
      <c r="AI27" s="33">
        <v>0.13078844582191515</v>
      </c>
      <c r="AJ27" s="33">
        <v>0.46460153496612011</v>
      </c>
    </row>
    <row r="28" spans="1:36" ht="14.5" thickBot="1" x14ac:dyDescent="0.35">
      <c r="A28" s="21" t="s">
        <v>34</v>
      </c>
      <c r="B28" s="4">
        <v>112</v>
      </c>
      <c r="C28" s="4">
        <v>76</v>
      </c>
      <c r="D28" s="4">
        <v>847.38085901668853</v>
      </c>
      <c r="E28" s="54">
        <v>889</v>
      </c>
      <c r="F28" s="4">
        <v>2.9900829999999998</v>
      </c>
      <c r="G28" s="4">
        <f t="shared" si="1"/>
        <v>3.8181757417955661E-4</v>
      </c>
      <c r="H28" s="4">
        <v>0.33492</v>
      </c>
      <c r="I28" s="4">
        <v>0.50512999999999997</v>
      </c>
      <c r="J28" s="4">
        <v>877.17282453451924</v>
      </c>
      <c r="K28" s="67">
        <f>75862.77/1000</f>
        <v>75.862769999999998</v>
      </c>
      <c r="L28" s="4">
        <v>1.960583</v>
      </c>
      <c r="M28" s="4">
        <f t="shared" si="2"/>
        <v>3.8181757417955661E-4</v>
      </c>
      <c r="N28" s="4">
        <v>96</v>
      </c>
      <c r="O28" s="4">
        <v>98</v>
      </c>
      <c r="P28" s="4">
        <v>110</v>
      </c>
      <c r="Q28" s="4">
        <v>122</v>
      </c>
      <c r="R28" s="4">
        <v>0.3009</v>
      </c>
      <c r="S28" s="4">
        <v>0.32568999999999998</v>
      </c>
      <c r="T28" s="4">
        <v>0.35061999999999999</v>
      </c>
      <c r="U28" s="4">
        <v>0.63296000000000008</v>
      </c>
      <c r="AD28" s="14" t="s">
        <v>101</v>
      </c>
      <c r="AE28" s="51">
        <v>-25.753513300541965</v>
      </c>
      <c r="AF28" s="51">
        <v>12.480979503991875</v>
      </c>
      <c r="AG28" s="51">
        <v>-2.0634208470821576</v>
      </c>
      <c r="AH28" s="51">
        <v>4.8454004831974345E-2</v>
      </c>
      <c r="AI28" s="51">
        <v>-51.31964085311899</v>
      </c>
      <c r="AJ28" s="51">
        <v>-0.18738574796493879</v>
      </c>
    </row>
    <row r="29" spans="1:36" ht="14.5" x14ac:dyDescent="0.35">
      <c r="A29" s="21" t="s">
        <v>35</v>
      </c>
      <c r="B29" s="4">
        <v>86</v>
      </c>
      <c r="C29" s="4">
        <v>112</v>
      </c>
      <c r="D29" s="4">
        <v>905.27062633269293</v>
      </c>
      <c r="E29" s="54">
        <v>968</v>
      </c>
      <c r="F29" s="4">
        <v>2.9885830000000002</v>
      </c>
      <c r="G29" s="4">
        <f t="shared" si="1"/>
        <v>1.2488119015612302E-3</v>
      </c>
      <c r="H29" s="4">
        <v>1.1141500000000002</v>
      </c>
      <c r="I29" s="4">
        <v>0.33492</v>
      </c>
      <c r="J29" s="4">
        <v>892.16798671370816</v>
      </c>
      <c r="K29" s="67">
        <f>55789.51/1000</f>
        <v>55.78951</v>
      </c>
      <c r="L29" s="4">
        <v>1.4546669999999999</v>
      </c>
      <c r="M29" s="4">
        <f t="shared" si="2"/>
        <v>1.2488119015612302E-3</v>
      </c>
      <c r="N29" s="4">
        <v>76</v>
      </c>
      <c r="O29" s="4">
        <v>96</v>
      </c>
      <c r="P29" s="4">
        <v>98</v>
      </c>
      <c r="Q29" s="4">
        <v>110</v>
      </c>
      <c r="R29" s="4">
        <v>0.50512999999999997</v>
      </c>
      <c r="S29" s="4">
        <v>0.3009</v>
      </c>
      <c r="T29" s="4">
        <v>0.32568999999999998</v>
      </c>
      <c r="U29" s="4">
        <v>0.35061999999999999</v>
      </c>
      <c r="AD29"/>
    </row>
    <row r="30" spans="1:36" ht="14.5" x14ac:dyDescent="0.35">
      <c r="A30" s="21" t="s">
        <v>36</v>
      </c>
      <c r="B30" s="4">
        <v>124</v>
      </c>
      <c r="C30" s="4">
        <v>86</v>
      </c>
      <c r="D30" s="4">
        <v>838.92331991953154</v>
      </c>
      <c r="E30" s="66">
        <v>836</v>
      </c>
      <c r="F30" s="4">
        <v>1.93225</v>
      </c>
      <c r="G30" s="4">
        <f t="shared" si="1"/>
        <v>1.7803141024341996E-3</v>
      </c>
      <c r="H30" s="4">
        <v>1.3629599999999999</v>
      </c>
      <c r="I30" s="4">
        <v>1.1141500000000002</v>
      </c>
      <c r="J30" s="4">
        <v>765.57277063437459</v>
      </c>
      <c r="K30" s="67">
        <f>197147.38/1000</f>
        <v>197.14738</v>
      </c>
      <c r="L30" s="4">
        <v>0.69033330000000004</v>
      </c>
      <c r="M30" s="4">
        <f t="shared" si="2"/>
        <v>1.7803141024341996E-3</v>
      </c>
      <c r="N30" s="4">
        <v>112</v>
      </c>
      <c r="O30" s="4">
        <v>76</v>
      </c>
      <c r="P30" s="4">
        <v>96</v>
      </c>
      <c r="Q30" s="4">
        <v>98</v>
      </c>
      <c r="R30" s="4">
        <v>0.33492</v>
      </c>
      <c r="S30" s="4">
        <v>0.50512999999999997</v>
      </c>
      <c r="T30" s="4">
        <v>0.3009</v>
      </c>
      <c r="U30" s="4">
        <v>0.32568999999999998</v>
      </c>
      <c r="AD30"/>
    </row>
    <row r="31" spans="1:36" x14ac:dyDescent="0.3">
      <c r="A31" s="21" t="s">
        <v>37</v>
      </c>
      <c r="B31" s="4">
        <v>168</v>
      </c>
      <c r="C31" s="4">
        <v>124</v>
      </c>
      <c r="D31" s="4">
        <v>877.17282453451924</v>
      </c>
      <c r="E31" s="66">
        <v>761</v>
      </c>
      <c r="F31" s="4">
        <v>1.960583</v>
      </c>
      <c r="G31" s="4">
        <f t="shared" si="1"/>
        <v>9.1736551451747047E-4</v>
      </c>
      <c r="H31" s="4">
        <v>0.71926999999999996</v>
      </c>
      <c r="I31" s="4">
        <v>1.3629599999999999</v>
      </c>
      <c r="J31" s="4">
        <v>784.06043024010148</v>
      </c>
      <c r="K31" s="67">
        <f>94482.3/1000</f>
        <v>94.482300000000009</v>
      </c>
      <c r="L31" s="4">
        <v>0.29108329999999999</v>
      </c>
      <c r="M31" s="4">
        <f t="shared" si="2"/>
        <v>9.1736551451747047E-4</v>
      </c>
      <c r="N31" s="4">
        <v>86</v>
      </c>
      <c r="O31" s="4">
        <v>112</v>
      </c>
      <c r="P31" s="4">
        <v>76</v>
      </c>
      <c r="Q31" s="4">
        <v>96</v>
      </c>
      <c r="R31" s="4">
        <v>1.1141500000000002</v>
      </c>
      <c r="S31" s="4">
        <v>0.33492</v>
      </c>
      <c r="T31" s="4">
        <v>0.50512999999999997</v>
      </c>
      <c r="U31" s="4">
        <v>0.3009</v>
      </c>
      <c r="AD31" s="10" t="s">
        <v>74</v>
      </c>
    </row>
    <row r="32" spans="1:36" x14ac:dyDescent="0.3">
      <c r="A32" s="6">
        <v>2017</v>
      </c>
      <c r="B32" s="4">
        <v>134</v>
      </c>
      <c r="C32" s="4">
        <v>168</v>
      </c>
      <c r="D32" s="4">
        <v>892.16798671370816</v>
      </c>
      <c r="E32" s="66">
        <v>807</v>
      </c>
      <c r="F32" s="4">
        <v>1.4546669999999999</v>
      </c>
      <c r="G32" s="4">
        <f t="shared" si="1"/>
        <v>1.3265382797268408E-3</v>
      </c>
      <c r="H32" s="4">
        <v>1.10616</v>
      </c>
      <c r="I32" s="4">
        <v>0.71926999999999996</v>
      </c>
      <c r="J32" s="4">
        <v>833.86964168706777</v>
      </c>
      <c r="K32" s="26">
        <v>88.827169999999995</v>
      </c>
      <c r="L32" s="4">
        <v>0.52208330000000003</v>
      </c>
      <c r="M32" s="4">
        <f t="shared" si="2"/>
        <v>1.3265382797268408E-3</v>
      </c>
      <c r="N32" s="4">
        <v>124</v>
      </c>
      <c r="O32" s="4">
        <v>86</v>
      </c>
      <c r="P32" s="4">
        <v>112</v>
      </c>
      <c r="Q32" s="4">
        <v>76</v>
      </c>
      <c r="R32" s="4">
        <v>1.3629599999999999</v>
      </c>
      <c r="S32" s="4">
        <v>1.1141500000000002</v>
      </c>
      <c r="T32" s="4">
        <v>0.33492</v>
      </c>
      <c r="U32" s="4">
        <v>0.50512999999999997</v>
      </c>
    </row>
    <row r="33" spans="1:38" ht="14.5" x14ac:dyDescent="0.35">
      <c r="A33" s="6">
        <v>2018</v>
      </c>
      <c r="B33" s="4">
        <v>98</v>
      </c>
      <c r="C33" s="4">
        <v>134</v>
      </c>
      <c r="D33" s="4">
        <v>765.57277063437459</v>
      </c>
      <c r="E33" s="66">
        <v>894</v>
      </c>
      <c r="F33" s="4">
        <v>0.69033330000000004</v>
      </c>
      <c r="G33" s="4">
        <f t="shared" si="1"/>
        <v>2.215912193444402E-3</v>
      </c>
      <c r="H33" s="4">
        <v>2.0254400000000001</v>
      </c>
      <c r="I33" s="4">
        <v>1.10616</v>
      </c>
      <c r="J33" s="4">
        <v>914.04343817959091</v>
      </c>
      <c r="K33" s="26">
        <v>247.72999999999996</v>
      </c>
      <c r="L33" s="4">
        <v>0.57691669999999995</v>
      </c>
      <c r="M33" s="4">
        <f t="shared" si="2"/>
        <v>2.215912193444402E-3</v>
      </c>
      <c r="N33" s="4">
        <v>168</v>
      </c>
      <c r="O33" s="4">
        <v>124</v>
      </c>
      <c r="P33" s="4">
        <v>86</v>
      </c>
      <c r="Q33" s="4">
        <v>112</v>
      </c>
      <c r="R33" s="4">
        <v>0.71926999999999996</v>
      </c>
      <c r="S33" s="4">
        <v>1.3629599999999999</v>
      </c>
      <c r="T33" s="4">
        <v>1.1141500000000002</v>
      </c>
      <c r="U33" s="4">
        <v>0.33492</v>
      </c>
      <c r="AD33" t="s">
        <v>38</v>
      </c>
      <c r="AE33"/>
      <c r="AF33"/>
      <c r="AG33"/>
      <c r="AH33"/>
      <c r="AI33"/>
      <c r="AJ33"/>
      <c r="AK33"/>
      <c r="AL33"/>
    </row>
    <row r="34" spans="1:38" ht="15" thickBot="1" x14ac:dyDescent="0.4">
      <c r="A34" s="6">
        <v>2019</v>
      </c>
      <c r="B34" s="4">
        <v>126</v>
      </c>
      <c r="C34" s="4">
        <v>98</v>
      </c>
      <c r="D34" s="4">
        <v>784.06043024010148</v>
      </c>
      <c r="E34" s="66">
        <v>1077</v>
      </c>
      <c r="F34" s="4">
        <v>0.29108329999999999</v>
      </c>
      <c r="G34" s="4">
        <f t="shared" si="1"/>
        <v>1.9542639489594483E-3</v>
      </c>
      <c r="H34" s="4">
        <v>1.7787599999999999</v>
      </c>
      <c r="I34" s="4">
        <v>2.0254400000000001</v>
      </c>
      <c r="J34" s="4">
        <v>910.19434756860971</v>
      </c>
      <c r="K34" s="67">
        <v>152.92340000000002</v>
      </c>
      <c r="L34" s="4">
        <v>-7.016667E-2</v>
      </c>
      <c r="M34" s="4">
        <f t="shared" si="2"/>
        <v>1.9542639489594483E-3</v>
      </c>
      <c r="N34" s="4">
        <v>134</v>
      </c>
      <c r="O34" s="4">
        <v>168</v>
      </c>
      <c r="P34" s="4">
        <v>124</v>
      </c>
      <c r="Q34" s="4">
        <v>86</v>
      </c>
      <c r="R34" s="4">
        <v>1.10616</v>
      </c>
      <c r="S34" s="4">
        <v>0.71926999999999996</v>
      </c>
      <c r="T34" s="4">
        <v>1.3629599999999999</v>
      </c>
      <c r="U34" s="4">
        <v>1.1141500000000002</v>
      </c>
      <c r="AD34"/>
      <c r="AE34"/>
      <c r="AF34"/>
      <c r="AG34"/>
      <c r="AH34"/>
      <c r="AI34"/>
      <c r="AJ34"/>
      <c r="AK34"/>
      <c r="AL34"/>
    </row>
    <row r="35" spans="1:38" ht="14.5" x14ac:dyDescent="0.35">
      <c r="A35" s="6">
        <v>2020</v>
      </c>
      <c r="B35" s="4">
        <v>142</v>
      </c>
      <c r="C35" s="4">
        <v>126</v>
      </c>
      <c r="D35" s="4">
        <v>833.86964168706777</v>
      </c>
      <c r="E35" s="25">
        <v>1028</v>
      </c>
      <c r="F35" s="4">
        <v>0.52208330000000003</v>
      </c>
      <c r="G35" s="4">
        <f t="shared" si="1"/>
        <v>2.9088030382446459E-3</v>
      </c>
      <c r="H35" s="4">
        <v>2.6464099999999999</v>
      </c>
      <c r="I35" s="4">
        <v>1.7787599999999999</v>
      </c>
      <c r="J35" s="4">
        <v>909.79346666146557</v>
      </c>
      <c r="K35" s="67">
        <v>158.32080000000002</v>
      </c>
      <c r="L35" s="4">
        <v>-0.37683329999999998</v>
      </c>
      <c r="M35" s="4">
        <f t="shared" si="2"/>
        <v>2.9088030382446459E-3</v>
      </c>
      <c r="N35" s="4">
        <v>98</v>
      </c>
      <c r="O35" s="4">
        <v>134</v>
      </c>
      <c r="P35" s="4">
        <v>168</v>
      </c>
      <c r="Q35" s="4">
        <v>124</v>
      </c>
      <c r="R35" s="4">
        <v>2.0254400000000001</v>
      </c>
      <c r="S35" s="4">
        <v>1.10616</v>
      </c>
      <c r="T35" s="4">
        <v>0.71926999999999996</v>
      </c>
      <c r="U35" s="4">
        <v>1.3629599999999999</v>
      </c>
      <c r="AD35" s="13" t="s">
        <v>39</v>
      </c>
      <c r="AE35" s="13"/>
      <c r="AF35"/>
      <c r="AG35"/>
      <c r="AH35"/>
      <c r="AI35"/>
      <c r="AJ35"/>
      <c r="AK35"/>
      <c r="AL35"/>
    </row>
    <row r="36" spans="1:38" ht="14.5" x14ac:dyDescent="0.35">
      <c r="A36" s="6">
        <v>2021</v>
      </c>
      <c r="B36" s="4">
        <v>278</v>
      </c>
      <c r="C36" s="4">
        <v>142</v>
      </c>
      <c r="D36" s="4">
        <v>914.04343817959091</v>
      </c>
      <c r="E36" s="37">
        <v>1228</v>
      </c>
      <c r="F36" s="4">
        <v>0.57691669999999995</v>
      </c>
      <c r="G36" s="4">
        <f t="shared" si="1"/>
        <v>1.1485000170570404E-2</v>
      </c>
      <c r="H36" s="4">
        <v>11.620509999999999</v>
      </c>
      <c r="I36" s="4">
        <v>2.6464099999999999</v>
      </c>
      <c r="J36" s="4">
        <v>1011.7988530619992</v>
      </c>
      <c r="K36" s="67">
        <v>196.30830000000003</v>
      </c>
      <c r="L36" s="4">
        <v>-0.32808330000000002</v>
      </c>
      <c r="M36" s="4">
        <f t="shared" si="2"/>
        <v>1.1485000170570404E-2</v>
      </c>
      <c r="N36" s="4">
        <v>126</v>
      </c>
      <c r="O36" s="4">
        <v>98</v>
      </c>
      <c r="P36" s="4">
        <v>134</v>
      </c>
      <c r="Q36" s="4">
        <v>168</v>
      </c>
      <c r="R36" s="4">
        <v>1.7787599999999999</v>
      </c>
      <c r="S36" s="4">
        <v>2.0254400000000001</v>
      </c>
      <c r="T36" s="4">
        <v>1.10616</v>
      </c>
      <c r="U36" s="4">
        <v>0.71926999999999996</v>
      </c>
      <c r="AD36" t="s">
        <v>40</v>
      </c>
      <c r="AE36">
        <v>0.68918017983359037</v>
      </c>
      <c r="AF36"/>
      <c r="AG36"/>
      <c r="AH36"/>
      <c r="AI36"/>
      <c r="AJ36"/>
      <c r="AK36"/>
      <c r="AL36"/>
    </row>
    <row r="37" spans="1:38" ht="14.5" x14ac:dyDescent="0.35">
      <c r="A37" s="6">
        <v>2022</v>
      </c>
      <c r="B37" s="4">
        <v>432</v>
      </c>
      <c r="C37" s="4">
        <v>278</v>
      </c>
      <c r="D37" s="4">
        <v>910.19434756860971</v>
      </c>
      <c r="E37" s="37">
        <v>1541</v>
      </c>
      <c r="F37" s="4">
        <v>-7.016667E-2</v>
      </c>
      <c r="G37" s="4">
        <f t="shared" si="1"/>
        <v>5.0936791961552381E-3</v>
      </c>
      <c r="H37" s="4">
        <v>5.0484200000000001</v>
      </c>
      <c r="I37" s="4">
        <v>11.620509999999999</v>
      </c>
      <c r="J37" s="4">
        <v>991.11463552918678</v>
      </c>
      <c r="K37" s="67">
        <v>129.08150000000001</v>
      </c>
      <c r="L37" s="4">
        <v>1.377667</v>
      </c>
      <c r="M37" s="4">
        <f t="shared" si="2"/>
        <v>5.0936791961552381E-3</v>
      </c>
      <c r="N37" s="4">
        <v>142</v>
      </c>
      <c r="O37" s="4">
        <v>126</v>
      </c>
      <c r="P37" s="4">
        <v>98</v>
      </c>
      <c r="Q37" s="4">
        <v>134</v>
      </c>
      <c r="R37" s="4">
        <v>2.6464099999999999</v>
      </c>
      <c r="S37" s="4">
        <v>1.7787599999999999</v>
      </c>
      <c r="T37" s="4">
        <v>2.0254400000000001</v>
      </c>
      <c r="U37" s="4">
        <v>1.10616</v>
      </c>
      <c r="AD37" t="s">
        <v>41</v>
      </c>
      <c r="AE37" s="7">
        <v>0.47496932027545996</v>
      </c>
      <c r="AF37"/>
      <c r="AG37"/>
      <c r="AH37"/>
      <c r="AI37"/>
      <c r="AJ37"/>
      <c r="AK37"/>
      <c r="AL37"/>
    </row>
    <row r="38" spans="1:38" ht="14.5" x14ac:dyDescent="0.35">
      <c r="D38"/>
      <c r="E38"/>
      <c r="F38"/>
      <c r="AD38" t="s">
        <v>42</v>
      </c>
      <c r="AE38">
        <v>0.45746829761797531</v>
      </c>
      <c r="AF38"/>
      <c r="AG38"/>
      <c r="AH38"/>
      <c r="AI38"/>
      <c r="AJ38"/>
      <c r="AK38"/>
      <c r="AL38"/>
    </row>
    <row r="39" spans="1:38" ht="14.5" x14ac:dyDescent="0.35">
      <c r="C39" s="33"/>
      <c r="D39"/>
      <c r="E39"/>
      <c r="F39"/>
      <c r="I39" s="33"/>
      <c r="AD39" t="s">
        <v>43</v>
      </c>
      <c r="AE39">
        <v>86.385481271717694</v>
      </c>
      <c r="AF39"/>
      <c r="AG39"/>
      <c r="AH39"/>
      <c r="AI39"/>
      <c r="AJ39"/>
      <c r="AK39"/>
      <c r="AL39"/>
    </row>
    <row r="40" spans="1:38" ht="15" thickBot="1" x14ac:dyDescent="0.4">
      <c r="C40" s="33"/>
      <c r="D40"/>
      <c r="E40"/>
      <c r="F40"/>
      <c r="I40" s="33"/>
      <c r="N40" s="33"/>
      <c r="R40" s="33"/>
      <c r="AD40" s="11" t="s">
        <v>44</v>
      </c>
      <c r="AE40" s="11">
        <v>32</v>
      </c>
      <c r="AF40"/>
      <c r="AG40"/>
      <c r="AH40"/>
      <c r="AI40"/>
      <c r="AJ40"/>
      <c r="AK40"/>
      <c r="AL40"/>
    </row>
    <row r="41" spans="1:38" ht="14.5" x14ac:dyDescent="0.35">
      <c r="AD41"/>
      <c r="AE41"/>
      <c r="AF41"/>
      <c r="AG41"/>
      <c r="AH41"/>
      <c r="AI41"/>
      <c r="AJ41"/>
      <c r="AK41"/>
      <c r="AL41"/>
    </row>
    <row r="42" spans="1:38" ht="15" thickBot="1" x14ac:dyDescent="0.4">
      <c r="AD42" t="s">
        <v>45</v>
      </c>
      <c r="AE42"/>
      <c r="AF42"/>
      <c r="AG42"/>
      <c r="AH42"/>
      <c r="AI42"/>
      <c r="AJ42"/>
      <c r="AK42"/>
      <c r="AL42"/>
    </row>
    <row r="43" spans="1:38" ht="14.5" x14ac:dyDescent="0.35">
      <c r="AD43" s="12"/>
      <c r="AE43" s="12" t="s">
        <v>50</v>
      </c>
      <c r="AF43" s="12" t="s">
        <v>51</v>
      </c>
      <c r="AG43" s="12" t="s">
        <v>52</v>
      </c>
      <c r="AH43" s="12" t="s">
        <v>53</v>
      </c>
      <c r="AI43" s="12" t="s">
        <v>54</v>
      </c>
      <c r="AJ43"/>
      <c r="AK43"/>
      <c r="AL43"/>
    </row>
    <row r="44" spans="1:38" ht="14.5" x14ac:dyDescent="0.35">
      <c r="AD44" t="s">
        <v>46</v>
      </c>
      <c r="AE44">
        <v>1</v>
      </c>
      <c r="AF44">
        <v>202527.33376361136</v>
      </c>
      <c r="AG44">
        <v>202527.33376361136</v>
      </c>
      <c r="AH44">
        <v>27.139518048239861</v>
      </c>
      <c r="AI44">
        <v>1.2889917165746868E-5</v>
      </c>
      <c r="AJ44"/>
      <c r="AK44"/>
      <c r="AL44"/>
    </row>
    <row r="45" spans="1:38" ht="14.5" x14ac:dyDescent="0.35">
      <c r="AD45" t="s">
        <v>47</v>
      </c>
      <c r="AE45">
        <v>30</v>
      </c>
      <c r="AF45">
        <v>223873.54123638864</v>
      </c>
      <c r="AG45">
        <v>7462.4513745462882</v>
      </c>
      <c r="AH45"/>
      <c r="AI45"/>
      <c r="AJ45"/>
      <c r="AK45"/>
      <c r="AL45"/>
    </row>
    <row r="46" spans="1:38" ht="15" thickBot="1" x14ac:dyDescent="0.4">
      <c r="AD46" s="11" t="s">
        <v>48</v>
      </c>
      <c r="AE46" s="11">
        <v>31</v>
      </c>
      <c r="AF46" s="11">
        <v>426400.875</v>
      </c>
      <c r="AG46" s="11"/>
      <c r="AH46" s="11"/>
      <c r="AI46" s="11"/>
      <c r="AJ46"/>
      <c r="AK46"/>
      <c r="AL46"/>
    </row>
    <row r="47" spans="1:38" ht="15" thickBot="1" x14ac:dyDescent="0.4">
      <c r="C47"/>
      <c r="I47"/>
      <c r="N47"/>
      <c r="O47"/>
      <c r="P47"/>
      <c r="Q47"/>
      <c r="R47"/>
      <c r="S47"/>
      <c r="T47"/>
      <c r="U47"/>
      <c r="AD47"/>
      <c r="AE47"/>
      <c r="AF47"/>
      <c r="AG47"/>
      <c r="AH47"/>
      <c r="AI47"/>
      <c r="AJ47"/>
      <c r="AK47"/>
      <c r="AL47"/>
    </row>
    <row r="48" spans="1:38" ht="14.5" x14ac:dyDescent="0.35">
      <c r="C48"/>
      <c r="I48"/>
      <c r="N48"/>
      <c r="O48"/>
      <c r="P48"/>
      <c r="Q48"/>
      <c r="R48"/>
      <c r="S48"/>
      <c r="T48"/>
      <c r="U48"/>
      <c r="AD48" s="12"/>
      <c r="AE48" s="12" t="s">
        <v>55</v>
      </c>
      <c r="AF48" s="12" t="s">
        <v>43</v>
      </c>
      <c r="AG48" s="12" t="s">
        <v>56</v>
      </c>
      <c r="AH48" s="12" t="s">
        <v>57</v>
      </c>
      <c r="AI48" s="12" t="s">
        <v>58</v>
      </c>
      <c r="AJ48" s="12" t="s">
        <v>59</v>
      </c>
      <c r="AK48" s="12" t="s">
        <v>60</v>
      </c>
      <c r="AL48" s="12" t="s">
        <v>61</v>
      </c>
    </row>
    <row r="49" spans="1:38" ht="14.5" x14ac:dyDescent="0.35">
      <c r="C49"/>
      <c r="I49"/>
      <c r="N49"/>
      <c r="O49"/>
      <c r="P49"/>
      <c r="Q49"/>
      <c r="R49"/>
      <c r="S49"/>
      <c r="T49"/>
      <c r="U49"/>
      <c r="AD49" t="s">
        <v>49</v>
      </c>
      <c r="AE49">
        <v>45.199973845842322</v>
      </c>
      <c r="AF49">
        <v>24.302394137008172</v>
      </c>
      <c r="AG49">
        <v>1.8598979833435794</v>
      </c>
      <c r="AH49">
        <v>7.2730590554688085E-2</v>
      </c>
      <c r="AI49">
        <v>-4.4321363223461532</v>
      </c>
      <c r="AJ49">
        <v>94.832084014030798</v>
      </c>
      <c r="AK49">
        <v>-4.4321363223461532</v>
      </c>
      <c r="AL49">
        <v>94.832084014030798</v>
      </c>
    </row>
    <row r="50" spans="1:38" ht="15" thickBot="1" x14ac:dyDescent="0.4">
      <c r="C50"/>
      <c r="I50"/>
      <c r="N50"/>
      <c r="O50"/>
      <c r="P50"/>
      <c r="Q50"/>
      <c r="R50"/>
      <c r="S50"/>
      <c r="T50"/>
      <c r="U50"/>
      <c r="AD50" s="14" t="s">
        <v>6</v>
      </c>
      <c r="AE50" s="11">
        <v>0.75469368700503969</v>
      </c>
      <c r="AF50" s="11">
        <v>0.1448670617278667</v>
      </c>
      <c r="AG50" s="11">
        <v>5.2095602547854147</v>
      </c>
      <c r="AH50" s="11">
        <v>1.2889917165746821E-5</v>
      </c>
      <c r="AI50" s="11">
        <v>0.45883567701292632</v>
      </c>
      <c r="AJ50" s="11">
        <v>1.0505516969971531</v>
      </c>
      <c r="AK50" s="11">
        <v>0.45883567701292632</v>
      </c>
      <c r="AL50" s="11">
        <v>1.0505516969971531</v>
      </c>
    </row>
    <row r="51" spans="1:38" ht="14.5" x14ac:dyDescent="0.35">
      <c r="C51"/>
      <c r="I51"/>
      <c r="N51"/>
      <c r="O51"/>
      <c r="P51"/>
      <c r="Q51"/>
      <c r="R51"/>
      <c r="S51"/>
      <c r="T51"/>
      <c r="U51"/>
      <c r="AD51"/>
      <c r="AE51"/>
      <c r="AF51"/>
      <c r="AG51"/>
      <c r="AH51"/>
      <c r="AI51"/>
      <c r="AJ51"/>
      <c r="AK51"/>
      <c r="AL51"/>
    </row>
    <row r="52" spans="1:38" ht="14.5" x14ac:dyDescent="0.35">
      <c r="C52"/>
      <c r="I52"/>
      <c r="N52"/>
      <c r="O52"/>
      <c r="P52"/>
      <c r="Q52"/>
      <c r="R52"/>
      <c r="S52"/>
      <c r="T52"/>
      <c r="U52"/>
      <c r="AD52"/>
      <c r="AE52"/>
      <c r="AF52"/>
      <c r="AG52"/>
      <c r="AH52"/>
      <c r="AI52"/>
      <c r="AJ52"/>
      <c r="AK52"/>
      <c r="AL52"/>
    </row>
    <row r="53" spans="1:38" ht="14.5" x14ac:dyDescent="0.35">
      <c r="C53"/>
      <c r="I53"/>
      <c r="N53"/>
      <c r="O53"/>
      <c r="P53"/>
      <c r="Q53"/>
      <c r="R53"/>
      <c r="S53"/>
      <c r="T53"/>
      <c r="U53"/>
      <c r="AD53" s="10" t="s">
        <v>112</v>
      </c>
    </row>
    <row r="54" spans="1:38" ht="14.5" x14ac:dyDescent="0.35">
      <c r="C54"/>
      <c r="I54"/>
      <c r="N54"/>
      <c r="O54"/>
      <c r="P54"/>
      <c r="Q54"/>
      <c r="R54"/>
      <c r="S54"/>
      <c r="T54"/>
      <c r="U54"/>
    </row>
    <row r="55" spans="1:38" ht="14.5" x14ac:dyDescent="0.35">
      <c r="C55"/>
      <c r="I55"/>
      <c r="N55"/>
      <c r="O55"/>
      <c r="P55"/>
      <c r="Q55"/>
      <c r="R55"/>
      <c r="S55"/>
      <c r="T55"/>
      <c r="U55"/>
      <c r="AD55" t="s">
        <v>38</v>
      </c>
      <c r="AE55"/>
      <c r="AF55"/>
      <c r="AG55"/>
      <c r="AH55"/>
      <c r="AI55"/>
      <c r="AJ55"/>
      <c r="AK55"/>
      <c r="AL55"/>
    </row>
    <row r="56" spans="1:38" ht="15" thickBot="1" x14ac:dyDescent="0.4">
      <c r="C56"/>
      <c r="I56"/>
      <c r="N56"/>
      <c r="O56"/>
      <c r="P56"/>
      <c r="Q56"/>
      <c r="R56"/>
      <c r="S56"/>
      <c r="T56"/>
      <c r="U56"/>
      <c r="AD56"/>
      <c r="AE56"/>
      <c r="AF56"/>
      <c r="AG56"/>
      <c r="AH56"/>
      <c r="AI56"/>
      <c r="AJ56"/>
      <c r="AK56"/>
      <c r="AL56"/>
    </row>
    <row r="57" spans="1:38" ht="14.5" x14ac:dyDescent="0.35">
      <c r="C57"/>
      <c r="I57"/>
      <c r="N57"/>
      <c r="O57"/>
      <c r="P57"/>
      <c r="Q57"/>
      <c r="R57"/>
      <c r="S57"/>
      <c r="T57"/>
      <c r="U57"/>
      <c r="AD57" s="13" t="s">
        <v>39</v>
      </c>
      <c r="AE57" s="13"/>
      <c r="AF57"/>
      <c r="AG57"/>
      <c r="AH57"/>
      <c r="AI57"/>
      <c r="AJ57"/>
      <c r="AK57"/>
      <c r="AL57"/>
    </row>
    <row r="58" spans="1:38" ht="14.5" x14ac:dyDescent="0.35">
      <c r="C58"/>
      <c r="I58"/>
      <c r="N58"/>
      <c r="O58"/>
      <c r="P58"/>
      <c r="Q58"/>
      <c r="R58"/>
      <c r="S58"/>
      <c r="T58"/>
      <c r="U58"/>
      <c r="AD58" t="s">
        <v>40</v>
      </c>
      <c r="AE58">
        <v>0.79730173074755994</v>
      </c>
      <c r="AF58"/>
      <c r="AG58"/>
      <c r="AH58"/>
      <c r="AI58"/>
      <c r="AJ58"/>
      <c r="AK58"/>
      <c r="AL58"/>
    </row>
    <row r="59" spans="1:38" ht="14.5" x14ac:dyDescent="0.35">
      <c r="C59"/>
      <c r="I59"/>
      <c r="N59"/>
      <c r="O59"/>
      <c r="P59"/>
      <c r="Q59"/>
      <c r="R59"/>
      <c r="S59"/>
      <c r="T59"/>
      <c r="U59"/>
      <c r="AD59" t="s">
        <v>41</v>
      </c>
      <c r="AE59" s="7">
        <v>0.63569004985305466</v>
      </c>
      <c r="AF59"/>
      <c r="AG59"/>
      <c r="AH59"/>
      <c r="AI59"/>
      <c r="AJ59"/>
      <c r="AK59"/>
      <c r="AL59"/>
    </row>
    <row r="60" spans="1:38" ht="14.5" x14ac:dyDescent="0.35">
      <c r="C60"/>
      <c r="I60"/>
      <c r="N60"/>
      <c r="O60"/>
      <c r="P60"/>
      <c r="Q60"/>
      <c r="R60"/>
      <c r="S60"/>
      <c r="T60"/>
      <c r="U60"/>
      <c r="AD60" t="s">
        <v>42</v>
      </c>
      <c r="AE60">
        <v>0.5817182053868406</v>
      </c>
      <c r="AF60"/>
      <c r="AG60"/>
      <c r="AH60"/>
      <c r="AI60"/>
      <c r="AJ60"/>
      <c r="AK60"/>
      <c r="AL60"/>
    </row>
    <row r="61" spans="1:38" ht="14.5" x14ac:dyDescent="0.35">
      <c r="C61"/>
      <c r="I61"/>
      <c r="N61"/>
      <c r="O61"/>
      <c r="P61"/>
      <c r="Q61"/>
      <c r="R61"/>
      <c r="S61"/>
      <c r="T61"/>
      <c r="U61"/>
      <c r="AD61" t="s">
        <v>43</v>
      </c>
      <c r="AE61">
        <v>75.851238793044132</v>
      </c>
      <c r="AF61"/>
      <c r="AG61"/>
      <c r="AH61"/>
      <c r="AI61"/>
      <c r="AJ61"/>
      <c r="AK61"/>
      <c r="AL61"/>
    </row>
    <row r="62" spans="1:38" ht="15" thickBot="1" x14ac:dyDescent="0.4">
      <c r="C62"/>
      <c r="I62"/>
      <c r="N62"/>
      <c r="O62"/>
      <c r="P62"/>
      <c r="Q62"/>
      <c r="R62"/>
      <c r="S62"/>
      <c r="T62"/>
      <c r="U62"/>
      <c r="AD62" s="11" t="s">
        <v>44</v>
      </c>
      <c r="AE62" s="11">
        <v>32</v>
      </c>
      <c r="AF62"/>
      <c r="AG62"/>
      <c r="AH62"/>
      <c r="AI62"/>
      <c r="AJ62"/>
      <c r="AK62"/>
      <c r="AL62"/>
    </row>
    <row r="63" spans="1:38" ht="14.5" x14ac:dyDescent="0.3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D63"/>
      <c r="AE63"/>
      <c r="AF63"/>
      <c r="AG63"/>
      <c r="AH63"/>
      <c r="AI63"/>
      <c r="AJ63"/>
      <c r="AK63"/>
      <c r="AL63"/>
    </row>
    <row r="64" spans="1:38" ht="15" thickBo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D64" t="s">
        <v>45</v>
      </c>
      <c r="AE64"/>
      <c r="AF64"/>
      <c r="AG64"/>
      <c r="AH64"/>
      <c r="AI64"/>
      <c r="AJ64"/>
      <c r="AK64"/>
      <c r="AL64"/>
    </row>
    <row r="65" spans="1:38" ht="14.5" x14ac:dyDescent="0.3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D65" s="12"/>
      <c r="AE65" s="12" t="s">
        <v>50</v>
      </c>
      <c r="AF65" s="12" t="s">
        <v>51</v>
      </c>
      <c r="AG65" s="12" t="s">
        <v>52</v>
      </c>
      <c r="AH65" s="12" t="s">
        <v>53</v>
      </c>
      <c r="AI65" s="12" t="s">
        <v>54</v>
      </c>
      <c r="AJ65"/>
      <c r="AK65"/>
      <c r="AL65"/>
    </row>
    <row r="66" spans="1:38" ht="14.5" x14ac:dyDescent="0.3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D66" t="s">
        <v>46</v>
      </c>
      <c r="AE66">
        <v>4</v>
      </c>
      <c r="AF66">
        <v>271058.79348613613</v>
      </c>
      <c r="AG66">
        <v>67764.698371534032</v>
      </c>
      <c r="AH66">
        <v>11.778179088376175</v>
      </c>
      <c r="AI66">
        <v>1.1516135266295248E-5</v>
      </c>
      <c r="AJ66"/>
      <c r="AK66"/>
      <c r="AL66"/>
    </row>
    <row r="67" spans="1:38" ht="14.5" x14ac:dyDescent="0.3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D67" t="s">
        <v>47</v>
      </c>
      <c r="AE67">
        <v>27</v>
      </c>
      <c r="AF67">
        <v>155342.08151386387</v>
      </c>
      <c r="AG67">
        <v>5753.4104264394027</v>
      </c>
      <c r="AH67"/>
      <c r="AI67"/>
      <c r="AJ67"/>
      <c r="AK67"/>
      <c r="AL67"/>
    </row>
    <row r="68" spans="1:38" ht="15" thickBo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D68" s="11" t="s">
        <v>48</v>
      </c>
      <c r="AE68" s="11">
        <v>31</v>
      </c>
      <c r="AF68" s="11">
        <v>426400.875</v>
      </c>
      <c r="AG68" s="11"/>
      <c r="AH68" s="11"/>
      <c r="AI68" s="11"/>
      <c r="AJ68"/>
      <c r="AK68"/>
      <c r="AL68"/>
    </row>
    <row r="69" spans="1:38" ht="15" thickBo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D69"/>
      <c r="AE69"/>
      <c r="AF69"/>
      <c r="AG69"/>
      <c r="AH69"/>
      <c r="AI69"/>
      <c r="AJ69"/>
      <c r="AK69"/>
      <c r="AL69"/>
    </row>
    <row r="70" spans="1:38" ht="14.5" x14ac:dyDescent="0.3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D70" s="12"/>
      <c r="AE70" s="12" t="s">
        <v>55</v>
      </c>
      <c r="AF70" s="12" t="s">
        <v>43</v>
      </c>
      <c r="AG70" s="12" t="s">
        <v>56</v>
      </c>
      <c r="AH70" s="12" t="s">
        <v>57</v>
      </c>
      <c r="AI70" s="12" t="s">
        <v>58</v>
      </c>
      <c r="AJ70" s="12" t="s">
        <v>59</v>
      </c>
      <c r="AK70" s="12" t="s">
        <v>60</v>
      </c>
      <c r="AL70" s="12" t="s">
        <v>61</v>
      </c>
    </row>
    <row r="71" spans="1:38" ht="14.5" x14ac:dyDescent="0.3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D71" t="s">
        <v>49</v>
      </c>
      <c r="AE71">
        <v>133.18037061343779</v>
      </c>
      <c r="AF71">
        <v>125.27115895839698</v>
      </c>
      <c r="AG71">
        <v>1.0631367325153229</v>
      </c>
      <c r="AH71">
        <v>0.29713653242062643</v>
      </c>
      <c r="AI71">
        <v>-123.85481617225389</v>
      </c>
      <c r="AJ71">
        <v>390.21555739912947</v>
      </c>
      <c r="AK71">
        <v>-123.85481617225389</v>
      </c>
      <c r="AL71">
        <v>390.21555739912947</v>
      </c>
    </row>
    <row r="72" spans="1:38" ht="14.5" x14ac:dyDescent="0.3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D72" t="s">
        <v>6</v>
      </c>
      <c r="AE72">
        <v>0.49182209837105745</v>
      </c>
      <c r="AF72">
        <v>0.15126322680061285</v>
      </c>
      <c r="AG72">
        <v>3.2514320153922882</v>
      </c>
      <c r="AH72">
        <v>3.0754608641345676E-3</v>
      </c>
      <c r="AI72">
        <v>0.18145559360028135</v>
      </c>
      <c r="AJ72">
        <v>0.80218860314183349</v>
      </c>
      <c r="AK72">
        <v>0.18145559360028135</v>
      </c>
      <c r="AL72">
        <v>0.80218860314183349</v>
      </c>
    </row>
    <row r="73" spans="1:38" ht="14.5" x14ac:dyDescent="0.3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D73" t="s">
        <v>7</v>
      </c>
      <c r="AE73">
        <v>-0.27557526345665972</v>
      </c>
      <c r="AF73">
        <v>0.12287090638477818</v>
      </c>
      <c r="AG73">
        <v>-2.2428032116380585</v>
      </c>
      <c r="AH73">
        <v>3.3318972295437711E-2</v>
      </c>
      <c r="AI73">
        <v>-0.52768553876454005</v>
      </c>
      <c r="AJ73">
        <v>-2.3464988148779453E-2</v>
      </c>
      <c r="AK73">
        <v>-0.52768553876454005</v>
      </c>
      <c r="AL73">
        <v>-2.3464988148779453E-2</v>
      </c>
    </row>
    <row r="74" spans="1:38" ht="14.5" x14ac:dyDescent="0.3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D74" t="s">
        <v>8</v>
      </c>
      <c r="AE74">
        <v>0.21882275936244472</v>
      </c>
      <c r="AF74">
        <v>7.4405726491492269E-2</v>
      </c>
      <c r="AG74">
        <v>2.9409397593539448</v>
      </c>
      <c r="AH74">
        <v>6.6374523512832467E-3</v>
      </c>
      <c r="AI74">
        <v>6.6154819146315241E-2</v>
      </c>
      <c r="AJ74">
        <v>0.37149069957857417</v>
      </c>
      <c r="AK74">
        <v>6.6154819146315241E-2</v>
      </c>
      <c r="AL74">
        <v>0.37149069957857417</v>
      </c>
    </row>
    <row r="75" spans="1:38" ht="15" thickBo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D75" s="17" t="s">
        <v>9</v>
      </c>
      <c r="AE75" s="11">
        <v>-13.235823843093097</v>
      </c>
      <c r="AF75" s="11">
        <v>11.441648327218267</v>
      </c>
      <c r="AG75" s="11">
        <v>-1.1568109300830989</v>
      </c>
      <c r="AH75" s="17">
        <v>0.25748235156583676</v>
      </c>
      <c r="AI75" s="11">
        <v>-36.712147039715155</v>
      </c>
      <c r="AJ75" s="11">
        <v>10.240499353528961</v>
      </c>
      <c r="AK75" s="11">
        <v>-36.712147039715155</v>
      </c>
      <c r="AL75" s="11">
        <v>10.240499353528961</v>
      </c>
    </row>
    <row r="76" spans="1:38" ht="14.5" x14ac:dyDescent="0.3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D76"/>
      <c r="AE76"/>
      <c r="AF76"/>
      <c r="AG76"/>
      <c r="AH76"/>
      <c r="AI76"/>
      <c r="AJ76"/>
      <c r="AK76"/>
      <c r="AL76"/>
    </row>
    <row r="77" spans="1:38" ht="14.5" x14ac:dyDescent="0.3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D77"/>
      <c r="AE77"/>
      <c r="AF77"/>
      <c r="AG77"/>
      <c r="AH77"/>
      <c r="AI77"/>
      <c r="AJ77"/>
      <c r="AK77"/>
      <c r="AL77"/>
    </row>
    <row r="78" spans="1:38" ht="14.5" x14ac:dyDescent="0.3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D78" s="10" t="s">
        <v>176</v>
      </c>
    </row>
    <row r="79" spans="1:38" ht="14.5" x14ac:dyDescent="0.3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</row>
    <row r="80" spans="1:38" ht="14.5" x14ac:dyDescent="0.3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D80" t="s">
        <v>38</v>
      </c>
      <c r="AE80"/>
      <c r="AF80"/>
      <c r="AG80"/>
      <c r="AH80"/>
      <c r="AI80"/>
      <c r="AJ80"/>
      <c r="AK80"/>
      <c r="AL80"/>
    </row>
    <row r="81" spans="1:38" ht="15" thickBot="1" x14ac:dyDescent="0.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D81"/>
      <c r="AE81"/>
      <c r="AF81"/>
      <c r="AG81"/>
      <c r="AH81"/>
      <c r="AI81"/>
      <c r="AJ81"/>
      <c r="AK81"/>
      <c r="AL81"/>
    </row>
    <row r="82" spans="1:38" ht="14.5" x14ac:dyDescent="0.3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D82" s="13" t="s">
        <v>39</v>
      </c>
      <c r="AE82" s="13"/>
      <c r="AF82"/>
      <c r="AG82"/>
      <c r="AH82"/>
      <c r="AI82"/>
      <c r="AJ82"/>
      <c r="AK82"/>
      <c r="AL82"/>
    </row>
    <row r="83" spans="1:38" ht="14.5" x14ac:dyDescent="0.3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D83" t="s">
        <v>40</v>
      </c>
      <c r="AE83">
        <v>0.82945190787582757</v>
      </c>
      <c r="AF83"/>
      <c r="AG83"/>
      <c r="AH83"/>
      <c r="AI83"/>
      <c r="AJ83"/>
      <c r="AK83"/>
      <c r="AL83"/>
    </row>
    <row r="84" spans="1:38" ht="14.5" x14ac:dyDescent="0.3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D84" t="s">
        <v>41</v>
      </c>
      <c r="AE84" s="7">
        <v>0.6879904674788504</v>
      </c>
      <c r="AF84"/>
      <c r="AG84"/>
      <c r="AH84"/>
      <c r="AI84"/>
      <c r="AJ84"/>
      <c r="AK84"/>
      <c r="AL84"/>
    </row>
    <row r="85" spans="1:38" ht="14.5" x14ac:dyDescent="0.3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D85" t="s">
        <v>42</v>
      </c>
      <c r="AE85">
        <v>0.62798863430170626</v>
      </c>
      <c r="AF85"/>
      <c r="AG85"/>
      <c r="AH85"/>
      <c r="AI85"/>
      <c r="AJ85"/>
      <c r="AK85"/>
      <c r="AL85"/>
    </row>
    <row r="86" spans="1:38" ht="14.5" x14ac:dyDescent="0.3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D86" t="s">
        <v>43</v>
      </c>
      <c r="AE86">
        <v>71.532977245936436</v>
      </c>
      <c r="AF86"/>
      <c r="AG86"/>
      <c r="AH86"/>
      <c r="AI86"/>
      <c r="AJ86"/>
      <c r="AK86"/>
      <c r="AL86"/>
    </row>
    <row r="87" spans="1:38" ht="15" thickBot="1" x14ac:dyDescent="0.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D87" s="11" t="s">
        <v>44</v>
      </c>
      <c r="AE87" s="11">
        <v>32</v>
      </c>
      <c r="AF87"/>
      <c r="AG87"/>
      <c r="AH87"/>
      <c r="AI87"/>
      <c r="AJ87"/>
      <c r="AK87"/>
      <c r="AL87"/>
    </row>
    <row r="88" spans="1:38" ht="14.5" x14ac:dyDescent="0.3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D88"/>
      <c r="AE88"/>
      <c r="AF88"/>
      <c r="AG88"/>
      <c r="AH88"/>
      <c r="AI88"/>
      <c r="AJ88"/>
      <c r="AK88"/>
      <c r="AL88"/>
    </row>
    <row r="89" spans="1:38" ht="15" thickBot="1" x14ac:dyDescent="0.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D89" t="s">
        <v>45</v>
      </c>
      <c r="AE89"/>
      <c r="AF89"/>
      <c r="AG89"/>
      <c r="AH89"/>
      <c r="AI89"/>
      <c r="AJ89"/>
      <c r="AK89"/>
      <c r="AL89"/>
    </row>
    <row r="90" spans="1:38" ht="14.5" x14ac:dyDescent="0.3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D90" s="12"/>
      <c r="AE90" s="12" t="s">
        <v>50</v>
      </c>
      <c r="AF90" s="12" t="s">
        <v>51</v>
      </c>
      <c r="AG90" s="12" t="s">
        <v>52</v>
      </c>
      <c r="AH90" s="12" t="s">
        <v>53</v>
      </c>
      <c r="AI90" s="12" t="s">
        <v>54</v>
      </c>
      <c r="AJ90"/>
      <c r="AK90"/>
      <c r="AL90"/>
    </row>
    <row r="91" spans="1:38" ht="14.5" x14ac:dyDescent="0.3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D91" t="s">
        <v>46</v>
      </c>
      <c r="AE91">
        <v>5</v>
      </c>
      <c r="AF91">
        <v>293359.73732464085</v>
      </c>
      <c r="AG91">
        <v>58671.947464928169</v>
      </c>
      <c r="AH91">
        <v>11.466157466350863</v>
      </c>
      <c r="AI91">
        <v>6.4325122978427765E-6</v>
      </c>
      <c r="AJ91"/>
      <c r="AK91"/>
      <c r="AL91"/>
    </row>
    <row r="92" spans="1:38" ht="14.5" x14ac:dyDescent="0.3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D92" t="s">
        <v>47</v>
      </c>
      <c r="AE92">
        <v>26</v>
      </c>
      <c r="AF92">
        <v>133041.13767535915</v>
      </c>
      <c r="AG92">
        <v>5116.9668336676596</v>
      </c>
      <c r="AH92"/>
      <c r="AI92"/>
      <c r="AJ92"/>
      <c r="AK92"/>
      <c r="AL92"/>
    </row>
    <row r="93" spans="1:38" ht="15" thickBo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D93" s="11" t="s">
        <v>48</v>
      </c>
      <c r="AE93" s="11">
        <v>31</v>
      </c>
      <c r="AF93" s="11">
        <v>426400.875</v>
      </c>
      <c r="AG93" s="11"/>
      <c r="AH93" s="11"/>
      <c r="AI93" s="11"/>
      <c r="AJ93"/>
      <c r="AK93"/>
      <c r="AL93"/>
    </row>
    <row r="94" spans="1:38" ht="15" thickBo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D94"/>
      <c r="AE94"/>
      <c r="AF94"/>
      <c r="AG94"/>
      <c r="AH94"/>
      <c r="AI94"/>
      <c r="AJ94"/>
      <c r="AK94"/>
      <c r="AL94"/>
    </row>
    <row r="95" spans="1:38" ht="14.5" x14ac:dyDescent="0.3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D95" s="12"/>
      <c r="AE95" s="12" t="s">
        <v>55</v>
      </c>
      <c r="AF95" s="12" t="s">
        <v>43</v>
      </c>
      <c r="AG95" s="12" t="s">
        <v>56</v>
      </c>
      <c r="AH95" s="12" t="s">
        <v>57</v>
      </c>
      <c r="AI95" s="12" t="s">
        <v>58</v>
      </c>
      <c r="AJ95" s="12" t="s">
        <v>59</v>
      </c>
      <c r="AK95" s="12" t="s">
        <v>60</v>
      </c>
      <c r="AL95" s="12" t="s">
        <v>61</v>
      </c>
    </row>
    <row r="96" spans="1:38" ht="14.5" x14ac:dyDescent="0.3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D96" t="s">
        <v>49</v>
      </c>
      <c r="AE96">
        <v>63.685314838939263</v>
      </c>
      <c r="AF96">
        <v>122.7398125582135</v>
      </c>
      <c r="AG96">
        <v>0.51886436447615036</v>
      </c>
      <c r="AH96">
        <v>0.60824387441331318</v>
      </c>
      <c r="AI96">
        <v>-188.60998316797679</v>
      </c>
      <c r="AJ96">
        <v>315.98061284585532</v>
      </c>
      <c r="AK96">
        <v>-188.60998316797679</v>
      </c>
      <c r="AL96">
        <v>315.98061284585532</v>
      </c>
    </row>
    <row r="97" spans="1:38" ht="14.5" x14ac:dyDescent="0.3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D97" t="s">
        <v>6</v>
      </c>
      <c r="AE97">
        <v>0.48666671882763762</v>
      </c>
      <c r="AF97">
        <v>0.14267308382410626</v>
      </c>
      <c r="AG97">
        <v>3.411061889063967</v>
      </c>
      <c r="AH97">
        <v>2.1246613265446758E-3</v>
      </c>
      <c r="AI97">
        <v>0.19339799492522491</v>
      </c>
      <c r="AJ97">
        <v>0.77993544273005033</v>
      </c>
      <c r="AK97">
        <v>0.19339799492522491</v>
      </c>
      <c r="AL97">
        <v>0.77993544273005033</v>
      </c>
    </row>
    <row r="98" spans="1:38" ht="14.5" x14ac:dyDescent="0.3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D98" t="s">
        <v>7</v>
      </c>
      <c r="AE98">
        <v>-0.22874668319822453</v>
      </c>
      <c r="AF98">
        <v>0.11802696023658811</v>
      </c>
      <c r="AG98">
        <v>-1.9380884057311638</v>
      </c>
      <c r="AH98" s="15">
        <v>6.3543240342833651E-2</v>
      </c>
      <c r="AI98">
        <v>-0.47135457451806317</v>
      </c>
      <c r="AJ98">
        <v>1.3861208121614121E-2</v>
      </c>
      <c r="AK98">
        <v>-0.47135457451806317</v>
      </c>
      <c r="AL98">
        <v>1.3861208121614121E-2</v>
      </c>
    </row>
    <row r="99" spans="1:38" ht="14.5" x14ac:dyDescent="0.3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D99" t="s">
        <v>81</v>
      </c>
      <c r="AE99">
        <v>0.19629304398654909</v>
      </c>
      <c r="AF99">
        <v>7.0994799095373998E-2</v>
      </c>
      <c r="AG99">
        <v>2.7648932948292475</v>
      </c>
      <c r="AH99">
        <v>1.0331467158421294E-2</v>
      </c>
      <c r="AI99">
        <v>5.0361144455471435E-2</v>
      </c>
      <c r="AJ99">
        <v>0.34222494351762678</v>
      </c>
      <c r="AK99">
        <v>5.0361144455471435E-2</v>
      </c>
      <c r="AL99">
        <v>0.34222494351762678</v>
      </c>
    </row>
    <row r="100" spans="1:38" ht="14.5" x14ac:dyDescent="0.3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D100" t="s">
        <v>101</v>
      </c>
      <c r="AE100">
        <v>-4.6169442220520338</v>
      </c>
      <c r="AF100">
        <v>11.55312252829704</v>
      </c>
      <c r="AG100">
        <v>-0.39962739170676687</v>
      </c>
      <c r="AH100" s="15">
        <v>0.69269502269426275</v>
      </c>
      <c r="AI100">
        <v>-28.364727687214778</v>
      </c>
      <c r="AJ100">
        <v>19.13083924311071</v>
      </c>
      <c r="AK100">
        <v>-28.364727687214778</v>
      </c>
      <c r="AL100">
        <v>19.13083924311071</v>
      </c>
    </row>
    <row r="101" spans="1:38" ht="15" thickBot="1" x14ac:dyDescent="0.4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D101" s="11" t="s">
        <v>167</v>
      </c>
      <c r="AE101" s="11">
        <v>14926.05148044594</v>
      </c>
      <c r="AF101" s="11">
        <v>7149.7295496530414</v>
      </c>
      <c r="AG101" s="11">
        <v>2.08763861301163</v>
      </c>
      <c r="AH101" s="11">
        <v>4.6773264628336503E-2</v>
      </c>
      <c r="AI101" s="11">
        <v>229.57191279926155</v>
      </c>
      <c r="AJ101" s="11">
        <v>29622.53104809262</v>
      </c>
      <c r="AK101" s="11">
        <v>229.57191279926155</v>
      </c>
      <c r="AL101" s="11">
        <v>29622.53104809262</v>
      </c>
    </row>
    <row r="102" spans="1:38" ht="14.5" x14ac:dyDescent="0.3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D102"/>
      <c r="AE102"/>
      <c r="AF102"/>
      <c r="AG102"/>
      <c r="AH102"/>
      <c r="AI102"/>
      <c r="AJ102"/>
      <c r="AK102"/>
      <c r="AL102"/>
    </row>
    <row r="103" spans="1:38" ht="14.5" x14ac:dyDescent="0.35">
      <c r="C103"/>
      <c r="I103"/>
      <c r="N103"/>
      <c r="O103"/>
      <c r="P103"/>
      <c r="Q103"/>
      <c r="R103"/>
      <c r="S103"/>
      <c r="T103"/>
      <c r="U103"/>
    </row>
    <row r="104" spans="1:38" ht="14.5" x14ac:dyDescent="0.35">
      <c r="C104"/>
      <c r="I104"/>
      <c r="N104"/>
      <c r="O104"/>
      <c r="P104"/>
      <c r="Q104"/>
      <c r="R104"/>
      <c r="S104"/>
      <c r="T104"/>
      <c r="U104"/>
    </row>
    <row r="105" spans="1:38" ht="14.5" x14ac:dyDescent="0.35">
      <c r="C105"/>
      <c r="I105"/>
      <c r="N105"/>
      <c r="O105"/>
      <c r="P105"/>
      <c r="Q105"/>
      <c r="R105"/>
      <c r="S105"/>
      <c r="T105"/>
      <c r="U105"/>
      <c r="AD105" s="7" t="s">
        <v>79</v>
      </c>
    </row>
    <row r="106" spans="1:38" ht="14.5" x14ac:dyDescent="0.35">
      <c r="C106"/>
      <c r="I106"/>
      <c r="N106"/>
      <c r="O106"/>
      <c r="P106"/>
      <c r="Q106"/>
      <c r="R106"/>
      <c r="S106"/>
      <c r="T106"/>
      <c r="U106"/>
      <c r="AD106"/>
    </row>
    <row r="107" spans="1:38" ht="14.5" x14ac:dyDescent="0.35">
      <c r="C107"/>
      <c r="I107"/>
      <c r="N107"/>
      <c r="O107"/>
      <c r="P107"/>
      <c r="Q107"/>
      <c r="R107"/>
      <c r="S107"/>
      <c r="T107"/>
      <c r="U107"/>
      <c r="AD107" s="10" t="s">
        <v>113</v>
      </c>
    </row>
    <row r="108" spans="1:38" ht="14.5" x14ac:dyDescent="0.35">
      <c r="C108"/>
      <c r="I108"/>
      <c r="N108"/>
      <c r="O108"/>
      <c r="P108"/>
      <c r="Q108"/>
      <c r="R108"/>
      <c r="S108"/>
      <c r="T108"/>
      <c r="U108"/>
    </row>
    <row r="109" spans="1:38" ht="14.5" x14ac:dyDescent="0.35">
      <c r="C109"/>
      <c r="I109"/>
      <c r="N109"/>
      <c r="O109"/>
      <c r="P109"/>
      <c r="Q109"/>
      <c r="R109"/>
      <c r="S109"/>
      <c r="T109"/>
      <c r="U109"/>
      <c r="AD109" s="4" t="s">
        <v>38</v>
      </c>
    </row>
    <row r="110" spans="1:38" ht="15" thickBot="1" x14ac:dyDescent="0.4">
      <c r="C110"/>
      <c r="I110"/>
      <c r="N110"/>
      <c r="O110"/>
      <c r="P110"/>
      <c r="Q110"/>
      <c r="R110"/>
      <c r="S110"/>
      <c r="T110"/>
      <c r="U110"/>
    </row>
    <row r="111" spans="1:38" ht="14.5" x14ac:dyDescent="0.35">
      <c r="C111"/>
      <c r="I111"/>
      <c r="N111"/>
      <c r="O111"/>
      <c r="P111"/>
      <c r="Q111"/>
      <c r="R111"/>
      <c r="S111"/>
      <c r="T111"/>
      <c r="U111"/>
      <c r="AD111" s="39" t="s">
        <v>39</v>
      </c>
      <c r="AE111" s="39"/>
    </row>
    <row r="112" spans="1:38" ht="14.5" x14ac:dyDescent="0.35">
      <c r="C112"/>
      <c r="I112"/>
      <c r="N112"/>
      <c r="O112"/>
      <c r="P112"/>
      <c r="Q112"/>
      <c r="R112"/>
      <c r="S112"/>
      <c r="T112"/>
      <c r="U112"/>
      <c r="AD112" s="4" t="s">
        <v>40</v>
      </c>
      <c r="AE112" s="4">
        <v>0.575765947735845</v>
      </c>
    </row>
    <row r="113" spans="3:36" ht="14.5" x14ac:dyDescent="0.35">
      <c r="C113"/>
      <c r="I113"/>
      <c r="N113"/>
      <c r="O113"/>
      <c r="P113"/>
      <c r="Q113"/>
      <c r="R113"/>
      <c r="S113"/>
      <c r="T113"/>
      <c r="U113"/>
      <c r="AD113" s="4" t="s">
        <v>41</v>
      </c>
      <c r="AE113" s="34">
        <v>0.33150642657215584</v>
      </c>
    </row>
    <row r="114" spans="3:36" ht="14.5" x14ac:dyDescent="0.35">
      <c r="C114"/>
      <c r="I114"/>
      <c r="N114"/>
      <c r="O114"/>
      <c r="P114"/>
      <c r="Q114"/>
      <c r="R114"/>
      <c r="S114"/>
      <c r="T114"/>
      <c r="U114"/>
      <c r="AD114" s="4" t="s">
        <v>42</v>
      </c>
      <c r="AE114" s="4">
        <v>0.26235191897617194</v>
      </c>
    </row>
    <row r="115" spans="3:36" ht="14.5" x14ac:dyDescent="0.35">
      <c r="C115"/>
      <c r="I115"/>
      <c r="N115"/>
      <c r="O115"/>
      <c r="P115"/>
      <c r="Q115"/>
      <c r="R115"/>
      <c r="S115"/>
      <c r="T115"/>
      <c r="U115"/>
      <c r="AD115" s="4" t="s">
        <v>43</v>
      </c>
      <c r="AE115" s="4">
        <v>1.8410693642235769</v>
      </c>
    </row>
    <row r="116" spans="3:36" ht="15" thickBot="1" x14ac:dyDescent="0.4">
      <c r="C116"/>
      <c r="I116"/>
      <c r="N116"/>
      <c r="O116"/>
      <c r="P116"/>
      <c r="Q116"/>
      <c r="R116"/>
      <c r="S116"/>
      <c r="T116"/>
      <c r="U116"/>
      <c r="AD116" s="14" t="s">
        <v>44</v>
      </c>
      <c r="AE116" s="14">
        <v>33</v>
      </c>
    </row>
    <row r="117" spans="3:36" ht="14.5" x14ac:dyDescent="0.35">
      <c r="C117"/>
      <c r="I117"/>
      <c r="N117"/>
      <c r="O117"/>
      <c r="P117"/>
      <c r="Q117"/>
      <c r="R117"/>
      <c r="S117"/>
      <c r="T117"/>
      <c r="U117"/>
    </row>
    <row r="118" spans="3:36" ht="15" thickBot="1" x14ac:dyDescent="0.4">
      <c r="C118"/>
      <c r="I118"/>
      <c r="N118"/>
      <c r="O118"/>
      <c r="P118"/>
      <c r="Q118"/>
      <c r="R118"/>
      <c r="S118"/>
      <c r="T118"/>
      <c r="U118"/>
      <c r="AD118" s="4" t="s">
        <v>45</v>
      </c>
    </row>
    <row r="119" spans="3:36" ht="14.5" x14ac:dyDescent="0.35">
      <c r="C119"/>
      <c r="I119"/>
      <c r="N119"/>
      <c r="O119"/>
      <c r="P119"/>
      <c r="Q119"/>
      <c r="R119"/>
      <c r="S119"/>
      <c r="T119"/>
      <c r="U119"/>
      <c r="AD119" s="40"/>
      <c r="AE119" s="40" t="s">
        <v>50</v>
      </c>
      <c r="AF119" s="40" t="s">
        <v>51</v>
      </c>
      <c r="AG119" s="40" t="s">
        <v>52</v>
      </c>
      <c r="AH119" s="40" t="s">
        <v>53</v>
      </c>
      <c r="AI119" s="40" t="s">
        <v>54</v>
      </c>
    </row>
    <row r="120" spans="3:36" ht="14.5" x14ac:dyDescent="0.35">
      <c r="C120"/>
      <c r="I120"/>
      <c r="N120"/>
      <c r="O120"/>
      <c r="P120"/>
      <c r="Q120"/>
      <c r="R120"/>
      <c r="S120"/>
      <c r="T120"/>
      <c r="U120"/>
      <c r="AD120" s="4" t="s">
        <v>46</v>
      </c>
      <c r="AE120" s="4">
        <v>3</v>
      </c>
      <c r="AF120" s="4">
        <v>48.745330133155946</v>
      </c>
      <c r="AG120" s="4">
        <v>16.248443377718647</v>
      </c>
      <c r="AH120" s="4">
        <v>4.7937067025173627</v>
      </c>
      <c r="AI120" s="34">
        <v>7.8387163182025398E-3</v>
      </c>
    </row>
    <row r="121" spans="3:36" ht="14.5" x14ac:dyDescent="0.35">
      <c r="C121"/>
      <c r="I121"/>
      <c r="N121"/>
      <c r="O121"/>
      <c r="P121"/>
      <c r="Q121"/>
      <c r="R121"/>
      <c r="S121"/>
      <c r="T121"/>
      <c r="U121"/>
      <c r="AD121" s="4" t="s">
        <v>47</v>
      </c>
      <c r="AE121" s="4">
        <v>29</v>
      </c>
      <c r="AF121" s="4">
        <v>98.296555712595577</v>
      </c>
      <c r="AG121" s="4">
        <v>3.3895364038826061</v>
      </c>
    </row>
    <row r="122" spans="3:36" ht="15" thickBot="1" x14ac:dyDescent="0.4">
      <c r="C122"/>
      <c r="I122"/>
      <c r="N122"/>
      <c r="O122"/>
      <c r="P122"/>
      <c r="Q122"/>
      <c r="R122"/>
      <c r="S122"/>
      <c r="T122"/>
      <c r="U122"/>
      <c r="AD122" s="14" t="s">
        <v>48</v>
      </c>
      <c r="AE122" s="14">
        <v>32</v>
      </c>
      <c r="AF122" s="14">
        <v>147.04188584575152</v>
      </c>
      <c r="AG122" s="14"/>
      <c r="AH122" s="14"/>
      <c r="AI122" s="14"/>
    </row>
    <row r="123" spans="3:36" ht="15" thickBot="1" x14ac:dyDescent="0.4">
      <c r="C123"/>
      <c r="I123"/>
      <c r="N123"/>
      <c r="O123"/>
      <c r="P123"/>
      <c r="Q123"/>
      <c r="R123"/>
      <c r="S123"/>
      <c r="T123"/>
      <c r="U123"/>
    </row>
    <row r="124" spans="3:36" ht="14.5" x14ac:dyDescent="0.35">
      <c r="C124"/>
      <c r="I124"/>
      <c r="N124"/>
      <c r="O124"/>
      <c r="P124"/>
      <c r="Q124"/>
      <c r="R124"/>
      <c r="S124"/>
      <c r="T124"/>
      <c r="U124"/>
      <c r="AD124" s="40"/>
      <c r="AE124" s="40" t="s">
        <v>55</v>
      </c>
      <c r="AF124" s="40" t="s">
        <v>43</v>
      </c>
      <c r="AG124" s="40" t="s">
        <v>56</v>
      </c>
      <c r="AH124" s="40" t="s">
        <v>57</v>
      </c>
      <c r="AI124" s="40" t="s">
        <v>58</v>
      </c>
      <c r="AJ124" s="40" t="s">
        <v>59</v>
      </c>
    </row>
    <row r="125" spans="3:36" ht="14.5" x14ac:dyDescent="0.35">
      <c r="C125"/>
      <c r="I125"/>
      <c r="N125"/>
      <c r="O125"/>
      <c r="P125"/>
      <c r="Q125"/>
      <c r="R125"/>
      <c r="S125"/>
      <c r="T125"/>
      <c r="U125"/>
      <c r="AD125" s="4" t="s">
        <v>49</v>
      </c>
      <c r="AE125" s="4">
        <v>0.41113381305214325</v>
      </c>
      <c r="AF125" s="4">
        <v>2.6498855079882939</v>
      </c>
      <c r="AG125" s="4">
        <v>0.15515153836373199</v>
      </c>
      <c r="AH125" s="4">
        <v>0.87777671975297278</v>
      </c>
      <c r="AI125" s="4">
        <v>-5.0084905761433953</v>
      </c>
      <c r="AJ125" s="4">
        <v>5.830758202247682</v>
      </c>
    </row>
    <row r="126" spans="3:36" ht="14.5" x14ac:dyDescent="0.35">
      <c r="C126"/>
      <c r="I126"/>
      <c r="N126"/>
      <c r="O126"/>
      <c r="P126"/>
      <c r="Q126"/>
      <c r="R126"/>
      <c r="S126"/>
      <c r="T126"/>
      <c r="U126"/>
      <c r="AD126" s="16" t="s">
        <v>7</v>
      </c>
      <c r="AE126" s="4">
        <v>1.1443743529092952E-3</v>
      </c>
      <c r="AF126" s="4">
        <v>2.7596272412967501E-3</v>
      </c>
      <c r="AG126" s="4">
        <v>0.41468439497341431</v>
      </c>
      <c r="AH126" s="16">
        <v>0.68142464608778885</v>
      </c>
      <c r="AI126" s="4">
        <v>-4.4996970822277198E-3</v>
      </c>
      <c r="AJ126" s="4">
        <v>6.7884457880463111E-3</v>
      </c>
    </row>
    <row r="127" spans="3:36" ht="14.5" x14ac:dyDescent="0.35">
      <c r="C127"/>
      <c r="I127"/>
      <c r="N127"/>
      <c r="O127"/>
      <c r="P127"/>
      <c r="Q127"/>
      <c r="R127"/>
      <c r="S127"/>
      <c r="T127"/>
      <c r="U127"/>
      <c r="AD127" s="16" t="s">
        <v>82</v>
      </c>
      <c r="AE127" s="4">
        <v>7.9564359214031738E-3</v>
      </c>
      <c r="AF127" s="4">
        <v>4.7676365736501487E-3</v>
      </c>
      <c r="AG127" s="4">
        <v>1.6688427900266001</v>
      </c>
      <c r="AH127" s="16">
        <v>0.10591118900260425</v>
      </c>
      <c r="AI127" s="4">
        <v>-1.794475721942114E-3</v>
      </c>
      <c r="AJ127" s="4">
        <v>1.7707347564748462E-2</v>
      </c>
    </row>
    <row r="128" spans="3:36" ht="15" thickBot="1" x14ac:dyDescent="0.4">
      <c r="C128"/>
      <c r="I128"/>
      <c r="N128"/>
      <c r="O128"/>
      <c r="P128"/>
      <c r="Q128"/>
      <c r="R128"/>
      <c r="S128"/>
      <c r="T128"/>
      <c r="U128"/>
      <c r="AD128" s="18" t="s">
        <v>101</v>
      </c>
      <c r="AE128" s="14">
        <v>-0.1969738167052264</v>
      </c>
      <c r="AF128" s="14">
        <v>0.24246376617875859</v>
      </c>
      <c r="AG128" s="14">
        <v>-0.81238454639859747</v>
      </c>
      <c r="AH128" s="18">
        <v>0.42319000218640457</v>
      </c>
      <c r="AI128" s="14">
        <v>-0.69286789843715657</v>
      </c>
      <c r="AJ128" s="14">
        <v>0.29892026502670382</v>
      </c>
    </row>
    <row r="129" spans="3:38" ht="14.5" x14ac:dyDescent="0.35">
      <c r="C129"/>
      <c r="I129"/>
      <c r="N129"/>
      <c r="O129"/>
      <c r="P129"/>
      <c r="Q129"/>
      <c r="R129"/>
      <c r="S129"/>
      <c r="T129"/>
      <c r="U129"/>
      <c r="AD129"/>
    </row>
    <row r="130" spans="3:38" ht="14.5" x14ac:dyDescent="0.35">
      <c r="C130"/>
      <c r="I130"/>
      <c r="N130"/>
      <c r="O130"/>
      <c r="P130"/>
      <c r="Q130"/>
      <c r="R130"/>
      <c r="S130"/>
      <c r="T130"/>
      <c r="U130"/>
      <c r="AD130"/>
    </row>
    <row r="131" spans="3:38" ht="14.5" x14ac:dyDescent="0.35">
      <c r="C131"/>
      <c r="I131"/>
      <c r="N131"/>
      <c r="O131"/>
      <c r="P131"/>
      <c r="Q131"/>
      <c r="R131"/>
      <c r="S131"/>
      <c r="T131"/>
      <c r="U131"/>
      <c r="AD131" s="10" t="s">
        <v>106</v>
      </c>
    </row>
    <row r="132" spans="3:38" ht="14.5" x14ac:dyDescent="0.35">
      <c r="C132"/>
      <c r="I132"/>
      <c r="N132"/>
      <c r="O132"/>
      <c r="P132"/>
      <c r="Q132"/>
      <c r="R132"/>
      <c r="S132"/>
      <c r="T132"/>
      <c r="U132"/>
    </row>
    <row r="133" spans="3:38" ht="14.5" x14ac:dyDescent="0.35">
      <c r="C133"/>
      <c r="I133"/>
      <c r="N133"/>
      <c r="O133"/>
      <c r="P133"/>
      <c r="Q133"/>
      <c r="R133"/>
      <c r="S133"/>
      <c r="T133"/>
      <c r="U133"/>
      <c r="AD133" t="s">
        <v>38</v>
      </c>
      <c r="AE133"/>
      <c r="AF133"/>
      <c r="AG133"/>
      <c r="AH133"/>
      <c r="AI133"/>
      <c r="AJ133"/>
      <c r="AK133"/>
      <c r="AL133"/>
    </row>
    <row r="134" spans="3:38" ht="15" thickBot="1" x14ac:dyDescent="0.4">
      <c r="C134"/>
      <c r="I134"/>
      <c r="N134"/>
      <c r="O134"/>
      <c r="P134"/>
      <c r="Q134"/>
      <c r="R134"/>
      <c r="S134"/>
      <c r="T134"/>
      <c r="U134"/>
      <c r="AD134"/>
      <c r="AE134"/>
      <c r="AF134"/>
      <c r="AG134"/>
      <c r="AH134"/>
      <c r="AI134"/>
      <c r="AJ134"/>
      <c r="AK134"/>
      <c r="AL134"/>
    </row>
    <row r="135" spans="3:38" ht="14.5" x14ac:dyDescent="0.35">
      <c r="C135"/>
      <c r="I135"/>
      <c r="N135"/>
      <c r="O135"/>
      <c r="P135"/>
      <c r="Q135"/>
      <c r="R135"/>
      <c r="S135"/>
      <c r="T135"/>
      <c r="U135"/>
      <c r="AD135" s="13" t="s">
        <v>39</v>
      </c>
      <c r="AE135" s="13"/>
      <c r="AF135"/>
      <c r="AG135"/>
      <c r="AH135"/>
      <c r="AI135"/>
      <c r="AJ135"/>
      <c r="AK135"/>
      <c r="AL135"/>
    </row>
    <row r="136" spans="3:38" ht="14.5" x14ac:dyDescent="0.35">
      <c r="C136"/>
      <c r="I136"/>
      <c r="N136"/>
      <c r="O136"/>
      <c r="P136"/>
      <c r="Q136"/>
      <c r="R136"/>
      <c r="S136"/>
      <c r="T136"/>
      <c r="U136"/>
      <c r="AD136" t="s">
        <v>40</v>
      </c>
      <c r="AE136" s="246">
        <v>0.51846180328006453</v>
      </c>
      <c r="AF136"/>
      <c r="AG136"/>
      <c r="AH136"/>
      <c r="AI136"/>
      <c r="AJ136"/>
      <c r="AK136"/>
      <c r="AL136"/>
    </row>
    <row r="137" spans="3:38" ht="14.5" x14ac:dyDescent="0.35">
      <c r="C137"/>
      <c r="I137"/>
      <c r="N137"/>
      <c r="O137"/>
      <c r="P137"/>
      <c r="Q137"/>
      <c r="R137"/>
      <c r="S137"/>
      <c r="T137"/>
      <c r="U137"/>
      <c r="AD137" t="s">
        <v>41</v>
      </c>
      <c r="AE137" s="247">
        <v>0.26880264146041633</v>
      </c>
      <c r="AF137"/>
      <c r="AG137"/>
      <c r="AH137"/>
      <c r="AI137"/>
      <c r="AJ137"/>
      <c r="AK137"/>
      <c r="AL137"/>
    </row>
    <row r="138" spans="3:38" ht="14.5" x14ac:dyDescent="0.35">
      <c r="C138"/>
      <c r="I138"/>
      <c r="N138"/>
      <c r="O138"/>
      <c r="P138"/>
      <c r="Q138"/>
      <c r="R138"/>
      <c r="S138"/>
      <c r="T138"/>
      <c r="U138"/>
      <c r="AD138" t="s">
        <v>42</v>
      </c>
      <c r="AE138" s="246">
        <v>0.24442939617576354</v>
      </c>
      <c r="AF138"/>
      <c r="AG138"/>
      <c r="AH138"/>
      <c r="AI138"/>
      <c r="AJ138"/>
      <c r="AK138"/>
      <c r="AL138"/>
    </row>
    <row r="139" spans="3:38" ht="14.5" x14ac:dyDescent="0.35">
      <c r="C139"/>
      <c r="I139"/>
      <c r="N139"/>
      <c r="O139"/>
      <c r="P139"/>
      <c r="Q139"/>
      <c r="R139"/>
      <c r="S139"/>
      <c r="T139"/>
      <c r="U139"/>
      <c r="AD139" t="s">
        <v>43</v>
      </c>
      <c r="AE139" s="246">
        <v>1.8838183277576395</v>
      </c>
      <c r="AF139"/>
      <c r="AG139"/>
      <c r="AH139"/>
      <c r="AI139"/>
      <c r="AJ139"/>
      <c r="AK139"/>
      <c r="AL139"/>
    </row>
    <row r="140" spans="3:38" ht="15" thickBot="1" x14ac:dyDescent="0.4">
      <c r="C140"/>
      <c r="I140"/>
      <c r="N140"/>
      <c r="O140"/>
      <c r="P140"/>
      <c r="Q140"/>
      <c r="R140"/>
      <c r="S140"/>
      <c r="T140"/>
      <c r="U140"/>
      <c r="AD140" s="11" t="s">
        <v>44</v>
      </c>
      <c r="AE140" s="11">
        <v>32</v>
      </c>
      <c r="AF140"/>
      <c r="AG140"/>
      <c r="AH140"/>
      <c r="AI140"/>
      <c r="AJ140"/>
      <c r="AK140"/>
      <c r="AL140"/>
    </row>
    <row r="141" spans="3:38" ht="14.5" x14ac:dyDescent="0.35">
      <c r="C141"/>
      <c r="I141"/>
      <c r="N141"/>
      <c r="O141"/>
      <c r="P141"/>
      <c r="Q141"/>
      <c r="R141"/>
      <c r="S141"/>
      <c r="T141"/>
      <c r="U141"/>
      <c r="AD141"/>
      <c r="AE141"/>
      <c r="AF141"/>
      <c r="AG141"/>
      <c r="AH141"/>
      <c r="AI141"/>
      <c r="AJ141"/>
      <c r="AK141"/>
      <c r="AL141"/>
    </row>
    <row r="142" spans="3:38" ht="15" thickBot="1" x14ac:dyDescent="0.4">
      <c r="C142"/>
      <c r="I142"/>
      <c r="N142"/>
      <c r="O142"/>
      <c r="P142"/>
      <c r="Q142"/>
      <c r="R142"/>
      <c r="S142"/>
      <c r="T142"/>
      <c r="U142"/>
      <c r="AD142" t="s">
        <v>45</v>
      </c>
      <c r="AE142"/>
      <c r="AF142"/>
      <c r="AG142"/>
      <c r="AH142"/>
      <c r="AI142"/>
      <c r="AJ142"/>
      <c r="AK142"/>
      <c r="AL142"/>
    </row>
    <row r="143" spans="3:38" ht="14.5" x14ac:dyDescent="0.35">
      <c r="C143"/>
      <c r="I143"/>
      <c r="N143"/>
      <c r="O143"/>
      <c r="P143"/>
      <c r="Q143"/>
      <c r="R143"/>
      <c r="S143"/>
      <c r="T143"/>
      <c r="U143"/>
      <c r="AD143" s="12"/>
      <c r="AE143" s="12" t="s">
        <v>50</v>
      </c>
      <c r="AF143" s="12" t="s">
        <v>51</v>
      </c>
      <c r="AG143" s="12" t="s">
        <v>52</v>
      </c>
      <c r="AH143" s="12" t="s">
        <v>53</v>
      </c>
      <c r="AI143" s="12" t="s">
        <v>54</v>
      </c>
      <c r="AJ143"/>
      <c r="AK143"/>
      <c r="AL143"/>
    </row>
    <row r="144" spans="3:38" ht="14.5" x14ac:dyDescent="0.35">
      <c r="C144"/>
      <c r="I144"/>
      <c r="N144"/>
      <c r="O144"/>
      <c r="P144"/>
      <c r="Q144"/>
      <c r="R144"/>
      <c r="S144"/>
      <c r="T144"/>
      <c r="U144"/>
      <c r="AD144" t="s">
        <v>46</v>
      </c>
      <c r="AE144">
        <v>1</v>
      </c>
      <c r="AF144" s="49">
        <v>39.137962132129189</v>
      </c>
      <c r="AG144" s="49">
        <v>39.137962132129189</v>
      </c>
      <c r="AH144" s="49">
        <v>11.028594605318093</v>
      </c>
      <c r="AI144" s="49">
        <v>2.3665284114960687E-3</v>
      </c>
      <c r="AJ144"/>
      <c r="AK144"/>
      <c r="AL144"/>
    </row>
    <row r="145" spans="3:38" ht="14.5" x14ac:dyDescent="0.35">
      <c r="C145"/>
      <c r="I145"/>
      <c r="N145"/>
      <c r="O145"/>
      <c r="P145"/>
      <c r="Q145"/>
      <c r="R145"/>
      <c r="S145"/>
      <c r="T145"/>
      <c r="U145"/>
      <c r="AD145" t="s">
        <v>47</v>
      </c>
      <c r="AE145">
        <v>30</v>
      </c>
      <c r="AF145" s="49">
        <v>106.46314475986767</v>
      </c>
      <c r="AG145" s="49">
        <v>3.5487714919955891</v>
      </c>
      <c r="AH145" s="49"/>
      <c r="AI145" s="49"/>
      <c r="AJ145"/>
      <c r="AK145"/>
      <c r="AL145"/>
    </row>
    <row r="146" spans="3:38" ht="15" thickBot="1" x14ac:dyDescent="0.4">
      <c r="C146"/>
      <c r="I146"/>
      <c r="N146"/>
      <c r="O146"/>
      <c r="P146"/>
      <c r="Q146"/>
      <c r="R146"/>
      <c r="S146"/>
      <c r="T146"/>
      <c r="U146"/>
      <c r="AD146" s="11" t="s">
        <v>48</v>
      </c>
      <c r="AE146" s="11">
        <v>31</v>
      </c>
      <c r="AF146" s="50">
        <v>145.60110689199686</v>
      </c>
      <c r="AG146" s="50"/>
      <c r="AH146" s="50"/>
      <c r="AI146" s="50"/>
      <c r="AJ146"/>
      <c r="AK146"/>
      <c r="AL146"/>
    </row>
    <row r="147" spans="3:38" ht="15" thickBot="1" x14ac:dyDescent="0.4">
      <c r="C147"/>
      <c r="I147"/>
      <c r="N147"/>
      <c r="O147"/>
      <c r="P147"/>
      <c r="Q147"/>
      <c r="R147"/>
      <c r="S147"/>
      <c r="T147"/>
      <c r="U147"/>
      <c r="AD147"/>
      <c r="AE147"/>
      <c r="AF147"/>
      <c r="AG147"/>
      <c r="AH147"/>
      <c r="AI147"/>
      <c r="AJ147"/>
      <c r="AK147"/>
      <c r="AL147"/>
    </row>
    <row r="148" spans="3:38" ht="14.5" x14ac:dyDescent="0.35">
      <c r="C148"/>
      <c r="I148"/>
      <c r="N148"/>
      <c r="O148"/>
      <c r="P148"/>
      <c r="Q148"/>
      <c r="R148"/>
      <c r="S148"/>
      <c r="T148"/>
      <c r="U148"/>
      <c r="AD148" s="12"/>
      <c r="AE148" s="12" t="s">
        <v>55</v>
      </c>
      <c r="AF148" s="12" t="s">
        <v>43</v>
      </c>
      <c r="AG148" s="12" t="s">
        <v>56</v>
      </c>
      <c r="AH148" s="12" t="s">
        <v>57</v>
      </c>
      <c r="AI148" s="12" t="s">
        <v>58</v>
      </c>
      <c r="AJ148" s="12" t="s">
        <v>59</v>
      </c>
      <c r="AK148" s="12" t="s">
        <v>60</v>
      </c>
      <c r="AL148" s="12" t="s">
        <v>61</v>
      </c>
    </row>
    <row r="149" spans="3:38" ht="14.5" x14ac:dyDescent="0.35">
      <c r="C149"/>
      <c r="I149"/>
      <c r="N149"/>
      <c r="O149"/>
      <c r="P149"/>
      <c r="Q149"/>
      <c r="R149"/>
      <c r="S149"/>
      <c r="T149"/>
      <c r="U149"/>
      <c r="AD149" t="s">
        <v>49</v>
      </c>
      <c r="AE149" s="77">
        <v>0.64142474373106084</v>
      </c>
      <c r="AF149" s="77">
        <v>0.37603556659172643</v>
      </c>
      <c r="AG149" s="77">
        <v>1.7057555208001793</v>
      </c>
      <c r="AH149" s="77">
        <v>9.8388211175221174E-2</v>
      </c>
      <c r="AI149" s="77">
        <v>-0.12654233650885194</v>
      </c>
      <c r="AJ149" s="77">
        <v>1.4093918239709735</v>
      </c>
      <c r="AK149">
        <v>-0.12654233650885194</v>
      </c>
      <c r="AL149">
        <v>1.4093918239709735</v>
      </c>
    </row>
    <row r="150" spans="3:38" ht="15" thickBot="1" x14ac:dyDescent="0.4">
      <c r="C150"/>
      <c r="I150"/>
      <c r="N150"/>
      <c r="O150"/>
      <c r="P150"/>
      <c r="Q150"/>
      <c r="R150"/>
      <c r="S150"/>
      <c r="T150"/>
      <c r="U150"/>
      <c r="AD150" s="11" t="s">
        <v>68</v>
      </c>
      <c r="AE150" s="91">
        <v>0.5452506682755397</v>
      </c>
      <c r="AF150" s="91">
        <v>0.16418599909024723</v>
      </c>
      <c r="AG150" s="91">
        <v>3.3209327914485249</v>
      </c>
      <c r="AH150" s="91">
        <v>2.3665284114960687E-3</v>
      </c>
      <c r="AI150" s="91">
        <v>0.2099381246232277</v>
      </c>
      <c r="AJ150" s="91">
        <v>0.8805632119278517</v>
      </c>
      <c r="AK150" s="11">
        <v>0.2099381246232277</v>
      </c>
      <c r="AL150" s="11">
        <v>0.8805632119278517</v>
      </c>
    </row>
    <row r="151" spans="3:38" ht="14.5" x14ac:dyDescent="0.35">
      <c r="C151"/>
      <c r="I151"/>
      <c r="N151"/>
      <c r="O151"/>
      <c r="P151"/>
      <c r="Q151"/>
      <c r="R151"/>
      <c r="S151"/>
      <c r="T151"/>
      <c r="U151"/>
      <c r="AD151"/>
      <c r="AE151"/>
      <c r="AF151"/>
      <c r="AG151"/>
      <c r="AH151"/>
      <c r="AI151"/>
      <c r="AJ151"/>
      <c r="AK151"/>
      <c r="AL151"/>
    </row>
    <row r="152" spans="3:38" ht="14.5" x14ac:dyDescent="0.35">
      <c r="C152"/>
      <c r="I152"/>
      <c r="N152"/>
      <c r="O152"/>
      <c r="P152"/>
      <c r="Q152"/>
      <c r="R152"/>
      <c r="S152"/>
      <c r="T152"/>
      <c r="U152"/>
      <c r="AD152"/>
      <c r="AE152"/>
      <c r="AF152"/>
      <c r="AG152"/>
      <c r="AH152"/>
      <c r="AI152"/>
      <c r="AJ152"/>
      <c r="AK152"/>
      <c r="AL152"/>
    </row>
    <row r="153" spans="3:38" ht="14.5" x14ac:dyDescent="0.35">
      <c r="C153"/>
      <c r="I153"/>
      <c r="N153"/>
      <c r="O153"/>
      <c r="P153"/>
      <c r="Q153"/>
      <c r="R153"/>
      <c r="S153"/>
      <c r="T153"/>
      <c r="U153"/>
      <c r="AD153" s="10" t="s">
        <v>114</v>
      </c>
    </row>
    <row r="154" spans="3:38" ht="14.5" x14ac:dyDescent="0.35">
      <c r="C154"/>
      <c r="I154"/>
      <c r="N154"/>
      <c r="O154"/>
      <c r="P154"/>
      <c r="Q154"/>
      <c r="R154"/>
      <c r="S154"/>
      <c r="T154"/>
      <c r="U154"/>
    </row>
    <row r="155" spans="3:38" ht="14.5" x14ac:dyDescent="0.35">
      <c r="C155"/>
      <c r="I155"/>
      <c r="N155"/>
      <c r="O155"/>
      <c r="P155"/>
      <c r="Q155"/>
      <c r="R155"/>
      <c r="S155"/>
      <c r="T155"/>
      <c r="U155"/>
      <c r="AD155" t="s">
        <v>38</v>
      </c>
      <c r="AE155"/>
      <c r="AF155"/>
      <c r="AG155"/>
      <c r="AH155"/>
      <c r="AI155"/>
      <c r="AJ155"/>
      <c r="AK155"/>
      <c r="AL155"/>
    </row>
    <row r="156" spans="3:38" ht="15" thickBot="1" x14ac:dyDescent="0.4">
      <c r="C156"/>
      <c r="I156"/>
      <c r="N156"/>
      <c r="O156"/>
      <c r="P156"/>
      <c r="Q156"/>
      <c r="R156"/>
      <c r="S156"/>
      <c r="T156"/>
      <c r="U156"/>
      <c r="AD156"/>
      <c r="AE156"/>
      <c r="AF156"/>
      <c r="AG156"/>
      <c r="AH156"/>
      <c r="AI156"/>
      <c r="AJ156"/>
      <c r="AK156"/>
      <c r="AL156"/>
    </row>
    <row r="157" spans="3:38" ht="14.5" x14ac:dyDescent="0.35">
      <c r="C157"/>
      <c r="I157"/>
      <c r="N157"/>
      <c r="O157"/>
      <c r="P157"/>
      <c r="Q157"/>
      <c r="R157"/>
      <c r="S157"/>
      <c r="T157"/>
      <c r="U157"/>
      <c r="AD157" s="13" t="s">
        <v>39</v>
      </c>
      <c r="AE157" s="13"/>
      <c r="AF157"/>
      <c r="AG157"/>
      <c r="AH157"/>
      <c r="AI157"/>
      <c r="AJ157"/>
      <c r="AK157"/>
      <c r="AL157"/>
    </row>
    <row r="158" spans="3:38" ht="14.5" x14ac:dyDescent="0.35">
      <c r="C158"/>
      <c r="I158"/>
      <c r="N158"/>
      <c r="O158"/>
      <c r="P158"/>
      <c r="Q158"/>
      <c r="R158"/>
      <c r="S158"/>
      <c r="T158"/>
      <c r="U158"/>
      <c r="AD158" t="s">
        <v>40</v>
      </c>
      <c r="AE158" s="246">
        <v>0.65812527754256755</v>
      </c>
      <c r="AF158"/>
      <c r="AG158"/>
      <c r="AH158"/>
      <c r="AI158"/>
      <c r="AJ158"/>
      <c r="AK158"/>
      <c r="AL158"/>
    </row>
    <row r="159" spans="3:38" ht="14.5" x14ac:dyDescent="0.35">
      <c r="C159"/>
      <c r="I159"/>
      <c r="N159"/>
      <c r="O159"/>
      <c r="P159"/>
      <c r="Q159"/>
      <c r="R159"/>
      <c r="S159"/>
      <c r="T159"/>
      <c r="U159"/>
      <c r="AD159" t="s">
        <v>41</v>
      </c>
      <c r="AE159" s="247">
        <v>0.43312888094048163</v>
      </c>
      <c r="AF159"/>
      <c r="AG159"/>
      <c r="AH159"/>
      <c r="AI159"/>
      <c r="AJ159"/>
      <c r="AK159"/>
      <c r="AL159"/>
    </row>
    <row r="160" spans="3:38" ht="14.5" x14ac:dyDescent="0.35">
      <c r="C160"/>
      <c r="I160"/>
      <c r="N160"/>
      <c r="O160"/>
      <c r="P160"/>
      <c r="Q160"/>
      <c r="R160"/>
      <c r="S160"/>
      <c r="T160"/>
      <c r="U160"/>
      <c r="AD160" t="s">
        <v>42</v>
      </c>
      <c r="AE160" s="246">
        <v>0.3491479744131456</v>
      </c>
      <c r="AF160"/>
      <c r="AG160"/>
      <c r="AH160"/>
      <c r="AI160"/>
      <c r="AJ160"/>
      <c r="AK160"/>
      <c r="AL160"/>
    </row>
    <row r="161" spans="3:38" ht="14.5" x14ac:dyDescent="0.35">
      <c r="C161"/>
      <c r="I161"/>
      <c r="N161"/>
      <c r="O161"/>
      <c r="P161"/>
      <c r="Q161"/>
      <c r="R161"/>
      <c r="S161"/>
      <c r="T161"/>
      <c r="U161"/>
      <c r="AD161" t="s">
        <v>43</v>
      </c>
      <c r="AE161" s="246">
        <v>1.7484073429962947</v>
      </c>
      <c r="AF161"/>
      <c r="AG161"/>
      <c r="AH161"/>
      <c r="AI161"/>
      <c r="AJ161"/>
      <c r="AK161"/>
      <c r="AL161"/>
    </row>
    <row r="162" spans="3:38" ht="15" thickBot="1" x14ac:dyDescent="0.4">
      <c r="C162"/>
      <c r="I162"/>
      <c r="N162"/>
      <c r="O162"/>
      <c r="P162"/>
      <c r="Q162"/>
      <c r="R162"/>
      <c r="S162"/>
      <c r="T162"/>
      <c r="U162"/>
      <c r="AD162" s="11" t="s">
        <v>44</v>
      </c>
      <c r="AE162" s="11">
        <v>32</v>
      </c>
      <c r="AF162"/>
      <c r="AG162"/>
      <c r="AH162"/>
      <c r="AI162"/>
      <c r="AJ162"/>
      <c r="AK162"/>
      <c r="AL162"/>
    </row>
    <row r="163" spans="3:38" ht="14.5" x14ac:dyDescent="0.35">
      <c r="C163"/>
      <c r="I163"/>
      <c r="N163"/>
      <c r="O163"/>
      <c r="P163"/>
      <c r="Q163"/>
      <c r="R163"/>
      <c r="S163"/>
      <c r="T163"/>
      <c r="U163"/>
      <c r="AD163"/>
      <c r="AE163"/>
      <c r="AF163"/>
      <c r="AG163"/>
      <c r="AH163"/>
      <c r="AI163"/>
      <c r="AJ163"/>
      <c r="AK163"/>
      <c r="AL163"/>
    </row>
    <row r="164" spans="3:38" ht="15" thickBot="1" x14ac:dyDescent="0.4">
      <c r="C164"/>
      <c r="I164"/>
      <c r="N164"/>
      <c r="O164"/>
      <c r="P164"/>
      <c r="Q164"/>
      <c r="R164"/>
      <c r="S164"/>
      <c r="T164"/>
      <c r="U164"/>
      <c r="AD164" t="s">
        <v>45</v>
      </c>
      <c r="AE164"/>
      <c r="AF164"/>
      <c r="AG164"/>
      <c r="AH164"/>
      <c r="AI164"/>
      <c r="AJ164"/>
      <c r="AK164"/>
      <c r="AL164"/>
    </row>
    <row r="165" spans="3:38" ht="14.5" x14ac:dyDescent="0.35">
      <c r="C165"/>
      <c r="I165"/>
      <c r="N165"/>
      <c r="O165"/>
      <c r="P165"/>
      <c r="Q165"/>
      <c r="R165"/>
      <c r="S165"/>
      <c r="T165"/>
      <c r="U165"/>
      <c r="AD165" s="12"/>
      <c r="AE165" s="12" t="s">
        <v>50</v>
      </c>
      <c r="AF165" s="12" t="s">
        <v>51</v>
      </c>
      <c r="AG165" s="12" t="s">
        <v>52</v>
      </c>
      <c r="AH165" s="12" t="s">
        <v>53</v>
      </c>
      <c r="AI165" s="12" t="s">
        <v>54</v>
      </c>
      <c r="AJ165"/>
      <c r="AK165"/>
      <c r="AL165"/>
    </row>
    <row r="166" spans="3:38" ht="14.5" x14ac:dyDescent="0.35">
      <c r="C166"/>
      <c r="I166"/>
      <c r="N166"/>
      <c r="O166"/>
      <c r="P166"/>
      <c r="Q166"/>
      <c r="R166"/>
      <c r="S166"/>
      <c r="T166"/>
      <c r="U166"/>
      <c r="AD166" t="s">
        <v>46</v>
      </c>
      <c r="AE166">
        <v>4</v>
      </c>
      <c r="AF166" s="49">
        <v>63.064044491826053</v>
      </c>
      <c r="AG166" s="49">
        <v>15.766011122956513</v>
      </c>
      <c r="AH166" s="49">
        <v>5.1574685110060923</v>
      </c>
      <c r="AI166" s="49">
        <v>3.2177627055592528E-3</v>
      </c>
      <c r="AJ166"/>
      <c r="AK166"/>
      <c r="AL166"/>
    </row>
    <row r="167" spans="3:38" ht="14.5" x14ac:dyDescent="0.35">
      <c r="C167"/>
      <c r="I167"/>
      <c r="N167"/>
      <c r="O167"/>
      <c r="P167"/>
      <c r="Q167"/>
      <c r="R167"/>
      <c r="S167"/>
      <c r="T167"/>
      <c r="U167"/>
      <c r="AD167" t="s">
        <v>47</v>
      </c>
      <c r="AE167">
        <v>27</v>
      </c>
      <c r="AF167" s="49">
        <v>82.537062400170811</v>
      </c>
      <c r="AG167" s="49">
        <v>3.0569282370433633</v>
      </c>
      <c r="AH167" s="49"/>
      <c r="AI167" s="49"/>
      <c r="AJ167"/>
      <c r="AK167"/>
      <c r="AL167"/>
    </row>
    <row r="168" spans="3:38" ht="15" thickBot="1" x14ac:dyDescent="0.4">
      <c r="C168"/>
      <c r="I168"/>
      <c r="N168"/>
      <c r="O168"/>
      <c r="P168"/>
      <c r="Q168"/>
      <c r="R168"/>
      <c r="S168"/>
      <c r="T168"/>
      <c r="U168"/>
      <c r="AD168" s="11" t="s">
        <v>48</v>
      </c>
      <c r="AE168" s="11">
        <v>31</v>
      </c>
      <c r="AF168" s="50">
        <v>145.60110689199686</v>
      </c>
      <c r="AG168" s="50"/>
      <c r="AH168" s="50"/>
      <c r="AI168" s="50"/>
      <c r="AJ168"/>
      <c r="AK168"/>
      <c r="AL168"/>
    </row>
    <row r="169" spans="3:38" ht="15" thickBot="1" x14ac:dyDescent="0.4">
      <c r="C169"/>
      <c r="I169"/>
      <c r="N169"/>
      <c r="O169"/>
      <c r="P169"/>
      <c r="Q169"/>
      <c r="R169"/>
      <c r="S169"/>
      <c r="T169"/>
      <c r="U169"/>
      <c r="AD169"/>
      <c r="AE169"/>
      <c r="AF169"/>
      <c r="AG169"/>
      <c r="AH169"/>
      <c r="AI169"/>
      <c r="AJ169"/>
      <c r="AK169"/>
      <c r="AL169"/>
    </row>
    <row r="170" spans="3:38" ht="14.5" x14ac:dyDescent="0.35">
      <c r="C170"/>
      <c r="I170"/>
      <c r="N170"/>
      <c r="O170"/>
      <c r="P170"/>
      <c r="Q170"/>
      <c r="R170"/>
      <c r="S170"/>
      <c r="T170"/>
      <c r="U170"/>
      <c r="AD170" s="12"/>
      <c r="AE170" s="12" t="s">
        <v>55</v>
      </c>
      <c r="AF170" s="12" t="s">
        <v>43</v>
      </c>
      <c r="AG170" s="12" t="s">
        <v>56</v>
      </c>
      <c r="AH170" s="12" t="s">
        <v>57</v>
      </c>
      <c r="AI170" s="12" t="s">
        <v>58</v>
      </c>
      <c r="AJ170" s="12" t="s">
        <v>59</v>
      </c>
      <c r="AK170" s="12" t="s">
        <v>60</v>
      </c>
      <c r="AL170" s="12" t="s">
        <v>61</v>
      </c>
    </row>
    <row r="171" spans="3:38" ht="14.5" x14ac:dyDescent="0.35">
      <c r="C171"/>
      <c r="I171"/>
      <c r="N171"/>
      <c r="O171"/>
      <c r="P171"/>
      <c r="Q171"/>
      <c r="R171"/>
      <c r="S171"/>
      <c r="T171"/>
      <c r="U171"/>
      <c r="AD171" t="s">
        <v>49</v>
      </c>
      <c r="AE171" s="77">
        <v>1.3042334712847587</v>
      </c>
      <c r="AF171" s="77">
        <v>2.5547506178891801</v>
      </c>
      <c r="AG171" s="77">
        <v>0.51051302704541857</v>
      </c>
      <c r="AH171" s="77">
        <v>0.61384087744946703</v>
      </c>
      <c r="AI171" s="77">
        <v>-3.9376818084971275</v>
      </c>
      <c r="AJ171" s="77">
        <v>6.546148751066645</v>
      </c>
      <c r="AK171">
        <v>-3.9376818084971275</v>
      </c>
      <c r="AL171">
        <v>6.546148751066645</v>
      </c>
    </row>
    <row r="172" spans="3:38" ht="14.5" x14ac:dyDescent="0.35">
      <c r="C172"/>
      <c r="I172"/>
      <c r="N172"/>
      <c r="O172"/>
      <c r="P172"/>
      <c r="Q172"/>
      <c r="R172"/>
      <c r="S172"/>
      <c r="T172"/>
      <c r="U172"/>
      <c r="AD172" t="s">
        <v>68</v>
      </c>
      <c r="AE172" s="77">
        <v>0.37730627003117317</v>
      </c>
      <c r="AF172" s="77">
        <v>0.1704653157237519</v>
      </c>
      <c r="AG172" s="77">
        <v>2.2133902631701221</v>
      </c>
      <c r="AH172" s="77">
        <v>3.5508076884357281E-2</v>
      </c>
      <c r="AI172" s="77">
        <v>2.7540333227732305E-2</v>
      </c>
      <c r="AJ172" s="77">
        <v>0.72707220683461404</v>
      </c>
      <c r="AK172">
        <v>2.7540333227732305E-2</v>
      </c>
      <c r="AL172">
        <v>0.72707220683461404</v>
      </c>
    </row>
    <row r="173" spans="3:38" ht="14.5" x14ac:dyDescent="0.35">
      <c r="C173"/>
      <c r="I173"/>
      <c r="N173"/>
      <c r="O173"/>
      <c r="P173"/>
      <c r="Q173"/>
      <c r="R173"/>
      <c r="S173"/>
      <c r="T173"/>
      <c r="U173"/>
      <c r="AD173" s="15" t="s">
        <v>7</v>
      </c>
      <c r="AE173" s="77">
        <v>-4.1938871743433739E-4</v>
      </c>
      <c r="AF173" s="77">
        <v>2.7097910991088952E-3</v>
      </c>
      <c r="AG173" s="77">
        <v>-0.1547679146087135</v>
      </c>
      <c r="AH173" s="79">
        <v>0.87815544722532712</v>
      </c>
      <c r="AI173" s="77">
        <v>-5.9794207878726231E-3</v>
      </c>
      <c r="AJ173" s="77">
        <v>5.1406433530039484E-3</v>
      </c>
      <c r="AK173">
        <v>-5.9794207878726231E-3</v>
      </c>
      <c r="AL173">
        <v>5.1406433530039484E-3</v>
      </c>
    </row>
    <row r="174" spans="3:38" ht="14.5" x14ac:dyDescent="0.35">
      <c r="C174"/>
      <c r="I174"/>
      <c r="N174"/>
      <c r="O174"/>
      <c r="P174"/>
      <c r="Q174"/>
      <c r="R174"/>
      <c r="S174"/>
      <c r="T174"/>
      <c r="U174"/>
      <c r="AD174" s="15" t="s">
        <v>11</v>
      </c>
      <c r="AE174" s="77">
        <v>7.000529601632971E-3</v>
      </c>
      <c r="AF174" s="77">
        <v>4.5474250349756898E-3</v>
      </c>
      <c r="AG174" s="77">
        <v>1.5394491493075038</v>
      </c>
      <c r="AH174" s="79">
        <v>0.13533355922379453</v>
      </c>
      <c r="AI174" s="77">
        <v>-2.3300158565365808E-3</v>
      </c>
      <c r="AJ174" s="77">
        <v>1.6331075059802524E-2</v>
      </c>
      <c r="AK174">
        <v>-2.3300158565365808E-3</v>
      </c>
      <c r="AL174">
        <v>1.6331075059802524E-2</v>
      </c>
    </row>
    <row r="175" spans="3:38" ht="15" thickBot="1" x14ac:dyDescent="0.4">
      <c r="C175"/>
      <c r="I175"/>
      <c r="N175"/>
      <c r="O175"/>
      <c r="P175"/>
      <c r="Q175"/>
      <c r="R175"/>
      <c r="S175"/>
      <c r="T175"/>
      <c r="U175"/>
      <c r="AD175" s="17" t="s">
        <v>9</v>
      </c>
      <c r="AE175" s="91">
        <v>-0.24287366581886868</v>
      </c>
      <c r="AF175" s="91">
        <v>0.23760281215701629</v>
      </c>
      <c r="AG175" s="91">
        <v>-1.0221834649767076</v>
      </c>
      <c r="AH175" s="84">
        <v>0.31576600594831739</v>
      </c>
      <c r="AI175" s="91">
        <v>-0.73039436660416779</v>
      </c>
      <c r="AJ175" s="91">
        <v>0.24464703496643039</v>
      </c>
      <c r="AK175" s="11">
        <v>-0.73039436660416779</v>
      </c>
      <c r="AL175" s="11">
        <v>0.24464703496643039</v>
      </c>
    </row>
    <row r="176" spans="3:38" ht="14.5" x14ac:dyDescent="0.35">
      <c r="C176"/>
      <c r="I176"/>
      <c r="N176"/>
      <c r="O176"/>
      <c r="P176"/>
      <c r="Q176"/>
      <c r="R176"/>
      <c r="S176"/>
      <c r="T176"/>
      <c r="U176"/>
      <c r="AD176"/>
      <c r="AE176"/>
      <c r="AF176"/>
      <c r="AG176"/>
      <c r="AH176"/>
      <c r="AI176"/>
      <c r="AJ176"/>
      <c r="AK176"/>
      <c r="AL176"/>
    </row>
    <row r="177" spans="3:38" ht="14.5" x14ac:dyDescent="0.35">
      <c r="C177"/>
      <c r="I177"/>
      <c r="N177"/>
      <c r="O177"/>
      <c r="P177"/>
      <c r="Q177"/>
      <c r="R177"/>
      <c r="S177"/>
      <c r="T177"/>
      <c r="U177"/>
      <c r="AD177"/>
      <c r="AE177"/>
      <c r="AF177"/>
      <c r="AG177"/>
      <c r="AH177"/>
      <c r="AI177"/>
      <c r="AJ177"/>
      <c r="AK177"/>
      <c r="AL177"/>
    </row>
    <row r="178" spans="3:38" ht="14.5" x14ac:dyDescent="0.35">
      <c r="C178"/>
      <c r="I178"/>
      <c r="N178"/>
      <c r="O178"/>
      <c r="P178"/>
      <c r="Q178"/>
      <c r="R178"/>
      <c r="S178"/>
      <c r="T178"/>
      <c r="U178"/>
      <c r="AD178"/>
      <c r="AE178"/>
      <c r="AF178"/>
      <c r="AG178"/>
      <c r="AH178"/>
      <c r="AI178"/>
      <c r="AJ178"/>
      <c r="AK178"/>
      <c r="AL178"/>
    </row>
    <row r="179" spans="3:38" ht="14.5" x14ac:dyDescent="0.35">
      <c r="C179"/>
      <c r="I179"/>
      <c r="N179"/>
      <c r="O179"/>
      <c r="P179"/>
      <c r="Q179"/>
      <c r="R179"/>
      <c r="S179"/>
      <c r="T179"/>
      <c r="U179"/>
      <c r="AD179" s="10" t="s">
        <v>177</v>
      </c>
    </row>
    <row r="180" spans="3:38" ht="14.5" x14ac:dyDescent="0.35">
      <c r="C180"/>
      <c r="I180"/>
      <c r="N180"/>
      <c r="O180"/>
      <c r="P180"/>
      <c r="Q180"/>
      <c r="R180"/>
      <c r="S180"/>
      <c r="T180"/>
      <c r="U180"/>
    </row>
    <row r="181" spans="3:38" ht="14.5" x14ac:dyDescent="0.35">
      <c r="C181"/>
      <c r="I181"/>
      <c r="N181"/>
      <c r="O181"/>
      <c r="P181"/>
      <c r="Q181"/>
      <c r="R181"/>
      <c r="S181"/>
      <c r="T181"/>
      <c r="U181"/>
    </row>
    <row r="182" spans="3:38" ht="14.5" x14ac:dyDescent="0.35">
      <c r="C182"/>
      <c r="I182"/>
      <c r="N182"/>
      <c r="O182"/>
      <c r="P182"/>
      <c r="Q182"/>
      <c r="R182"/>
      <c r="S182"/>
      <c r="T182"/>
      <c r="U182"/>
      <c r="AD182" t="s">
        <v>38</v>
      </c>
      <c r="AE182"/>
      <c r="AF182"/>
      <c r="AG182"/>
      <c r="AH182"/>
      <c r="AI182"/>
      <c r="AJ182"/>
      <c r="AK182"/>
      <c r="AL182"/>
    </row>
    <row r="183" spans="3:38" ht="15" thickBot="1" x14ac:dyDescent="0.4">
      <c r="C183"/>
      <c r="I183"/>
      <c r="N183"/>
      <c r="O183"/>
      <c r="P183"/>
      <c r="Q183"/>
      <c r="R183"/>
      <c r="S183"/>
      <c r="T183"/>
      <c r="U183"/>
      <c r="AD183"/>
      <c r="AE183"/>
      <c r="AF183"/>
      <c r="AG183"/>
      <c r="AH183"/>
      <c r="AI183"/>
      <c r="AJ183"/>
      <c r="AK183"/>
      <c r="AL183"/>
    </row>
    <row r="184" spans="3:38" ht="14.5" x14ac:dyDescent="0.35">
      <c r="C184"/>
      <c r="I184"/>
      <c r="N184"/>
      <c r="O184"/>
      <c r="P184"/>
      <c r="Q184"/>
      <c r="R184"/>
      <c r="S184"/>
      <c r="T184"/>
      <c r="U184"/>
      <c r="AD184" s="13" t="s">
        <v>39</v>
      </c>
      <c r="AE184" s="13"/>
      <c r="AF184"/>
      <c r="AG184"/>
      <c r="AH184"/>
      <c r="AI184"/>
      <c r="AJ184"/>
      <c r="AK184"/>
      <c r="AL184"/>
    </row>
    <row r="185" spans="3:38" ht="14.5" x14ac:dyDescent="0.35">
      <c r="C185"/>
      <c r="I185"/>
      <c r="N185"/>
      <c r="O185"/>
      <c r="P185"/>
      <c r="Q185"/>
      <c r="R185"/>
      <c r="S185"/>
      <c r="T185"/>
      <c r="U185"/>
      <c r="AD185" t="s">
        <v>40</v>
      </c>
      <c r="AE185">
        <v>0.9849091629949529</v>
      </c>
      <c r="AF185"/>
      <c r="AG185"/>
      <c r="AH185"/>
      <c r="AI185"/>
      <c r="AJ185"/>
      <c r="AK185"/>
      <c r="AL185"/>
    </row>
    <row r="186" spans="3:38" ht="14.5" x14ac:dyDescent="0.35">
      <c r="C186"/>
      <c r="I186"/>
      <c r="N186"/>
      <c r="O186"/>
      <c r="P186"/>
      <c r="Q186"/>
      <c r="R186"/>
      <c r="S186"/>
      <c r="T186"/>
      <c r="U186"/>
      <c r="AD186" t="s">
        <v>41</v>
      </c>
      <c r="AE186" s="7">
        <v>0.97004605935141863</v>
      </c>
      <c r="AF186"/>
      <c r="AG186"/>
      <c r="AH186"/>
      <c r="AI186"/>
      <c r="AJ186"/>
      <c r="AK186"/>
      <c r="AL186"/>
    </row>
    <row r="187" spans="3:38" ht="14.5" x14ac:dyDescent="0.35">
      <c r="C187"/>
      <c r="I187"/>
      <c r="N187"/>
      <c r="O187"/>
      <c r="P187"/>
      <c r="Q187"/>
      <c r="R187"/>
      <c r="S187"/>
      <c r="T187"/>
      <c r="U187"/>
      <c r="AD187" t="s">
        <v>42</v>
      </c>
      <c r="AE187">
        <v>0.9642856861497684</v>
      </c>
      <c r="AF187"/>
      <c r="AG187"/>
      <c r="AH187"/>
      <c r="AI187"/>
      <c r="AJ187"/>
      <c r="AK187"/>
      <c r="AL187"/>
    </row>
    <row r="188" spans="3:38" ht="14.5" x14ac:dyDescent="0.35">
      <c r="C188"/>
      <c r="I188"/>
      <c r="N188"/>
      <c r="O188"/>
      <c r="P188"/>
      <c r="Q188"/>
      <c r="R188"/>
      <c r="S188"/>
      <c r="T188"/>
      <c r="U188"/>
      <c r="AD188" t="s">
        <v>43</v>
      </c>
      <c r="AE188">
        <v>0.40956482130946564</v>
      </c>
      <c r="AF188"/>
      <c r="AG188"/>
      <c r="AH188"/>
      <c r="AI188"/>
      <c r="AJ188"/>
      <c r="AK188"/>
      <c r="AL188"/>
    </row>
    <row r="189" spans="3:38" ht="15" thickBot="1" x14ac:dyDescent="0.4">
      <c r="C189"/>
      <c r="I189"/>
      <c r="N189"/>
      <c r="O189"/>
      <c r="P189"/>
      <c r="Q189"/>
      <c r="R189"/>
      <c r="S189"/>
      <c r="T189"/>
      <c r="U189"/>
      <c r="AD189" s="11" t="s">
        <v>44</v>
      </c>
      <c r="AE189" s="11">
        <v>32</v>
      </c>
      <c r="AF189"/>
      <c r="AG189"/>
      <c r="AH189"/>
      <c r="AI189"/>
      <c r="AJ189"/>
      <c r="AK189"/>
      <c r="AL189"/>
    </row>
    <row r="190" spans="3:38" ht="14.5" x14ac:dyDescent="0.35">
      <c r="C190"/>
      <c r="I190"/>
      <c r="N190"/>
      <c r="O190"/>
      <c r="P190"/>
      <c r="Q190"/>
      <c r="R190"/>
      <c r="S190"/>
      <c r="T190"/>
      <c r="U190"/>
      <c r="AD190"/>
      <c r="AE190"/>
      <c r="AF190"/>
      <c r="AG190"/>
      <c r="AH190"/>
      <c r="AI190"/>
      <c r="AJ190"/>
      <c r="AK190"/>
      <c r="AL190"/>
    </row>
    <row r="191" spans="3:38" ht="15" thickBot="1" x14ac:dyDescent="0.4">
      <c r="C191"/>
      <c r="I191"/>
      <c r="N191"/>
      <c r="O191"/>
      <c r="P191"/>
      <c r="Q191"/>
      <c r="R191"/>
      <c r="S191"/>
      <c r="T191"/>
      <c r="U191"/>
      <c r="AD191" t="s">
        <v>45</v>
      </c>
      <c r="AE191"/>
      <c r="AF191"/>
      <c r="AG191"/>
      <c r="AH191"/>
      <c r="AI191"/>
      <c r="AJ191"/>
      <c r="AK191"/>
      <c r="AL191"/>
    </row>
    <row r="192" spans="3:38" ht="14.5" x14ac:dyDescent="0.35">
      <c r="C192"/>
      <c r="I192"/>
      <c r="N192"/>
      <c r="O192"/>
      <c r="P192"/>
      <c r="Q192"/>
      <c r="R192"/>
      <c r="S192"/>
      <c r="T192"/>
      <c r="U192"/>
      <c r="AD192" s="12"/>
      <c r="AE192" s="12" t="s">
        <v>50</v>
      </c>
      <c r="AF192" s="12" t="s">
        <v>51</v>
      </c>
      <c r="AG192" s="12" t="s">
        <v>52</v>
      </c>
      <c r="AH192" s="12" t="s">
        <v>53</v>
      </c>
      <c r="AI192" s="12" t="s">
        <v>54</v>
      </c>
      <c r="AJ192"/>
      <c r="AK192"/>
      <c r="AL192"/>
    </row>
    <row r="193" spans="3:38" ht="14.5" x14ac:dyDescent="0.35">
      <c r="C193"/>
      <c r="I193"/>
      <c r="N193"/>
      <c r="O193"/>
      <c r="P193"/>
      <c r="Q193"/>
      <c r="R193"/>
      <c r="S193"/>
      <c r="T193"/>
      <c r="U193"/>
      <c r="AD193" t="s">
        <v>46</v>
      </c>
      <c r="AE193">
        <v>5</v>
      </c>
      <c r="AF193">
        <v>141.23977997778624</v>
      </c>
      <c r="AG193">
        <v>28.247955995557248</v>
      </c>
      <c r="AH193">
        <v>168.39986323690215</v>
      </c>
      <c r="AI193">
        <v>6.0596150466672211E-19</v>
      </c>
      <c r="AJ193"/>
      <c r="AK193"/>
      <c r="AL193"/>
    </row>
    <row r="194" spans="3:38" ht="14.5" x14ac:dyDescent="0.35">
      <c r="C194"/>
      <c r="I194"/>
      <c r="N194"/>
      <c r="O194"/>
      <c r="P194"/>
      <c r="Q194"/>
      <c r="R194"/>
      <c r="S194"/>
      <c r="T194"/>
      <c r="U194"/>
      <c r="AD194" t="s">
        <v>47</v>
      </c>
      <c r="AE194">
        <v>26</v>
      </c>
      <c r="AF194">
        <v>4.3613269142106175</v>
      </c>
      <c r="AG194">
        <v>0.16774334285425452</v>
      </c>
      <c r="AH194"/>
      <c r="AI194"/>
      <c r="AJ194"/>
      <c r="AK194"/>
      <c r="AL194"/>
    </row>
    <row r="195" spans="3:38" ht="15" thickBot="1" x14ac:dyDescent="0.4">
      <c r="C195"/>
      <c r="I195"/>
      <c r="N195"/>
      <c r="O195"/>
      <c r="P195"/>
      <c r="Q195"/>
      <c r="R195"/>
      <c r="S195"/>
      <c r="T195"/>
      <c r="U195"/>
      <c r="AD195" s="11" t="s">
        <v>48</v>
      </c>
      <c r="AE195" s="11">
        <v>31</v>
      </c>
      <c r="AF195" s="11">
        <v>145.60110689199686</v>
      </c>
      <c r="AG195" s="11"/>
      <c r="AH195" s="11"/>
      <c r="AI195" s="11"/>
      <c r="AJ195"/>
      <c r="AK195"/>
      <c r="AL195"/>
    </row>
    <row r="196" spans="3:38" ht="15" thickBot="1" x14ac:dyDescent="0.4">
      <c r="C196"/>
      <c r="I196"/>
      <c r="N196"/>
      <c r="O196"/>
      <c r="P196"/>
      <c r="Q196"/>
      <c r="R196"/>
      <c r="S196"/>
      <c r="T196"/>
      <c r="U196"/>
      <c r="AD196"/>
      <c r="AE196"/>
      <c r="AF196"/>
      <c r="AG196"/>
      <c r="AH196"/>
      <c r="AI196"/>
      <c r="AJ196"/>
      <c r="AK196"/>
      <c r="AL196"/>
    </row>
    <row r="197" spans="3:38" ht="14.5" x14ac:dyDescent="0.35">
      <c r="C197"/>
      <c r="I197"/>
      <c r="N197"/>
      <c r="O197"/>
      <c r="P197"/>
      <c r="Q197"/>
      <c r="R197"/>
      <c r="S197"/>
      <c r="T197"/>
      <c r="U197"/>
      <c r="AD197" s="12"/>
      <c r="AE197" s="12" t="s">
        <v>55</v>
      </c>
      <c r="AF197" s="12" t="s">
        <v>43</v>
      </c>
      <c r="AG197" s="12" t="s">
        <v>56</v>
      </c>
      <c r="AH197" s="12" t="s">
        <v>57</v>
      </c>
      <c r="AI197" s="12" t="s">
        <v>58</v>
      </c>
      <c r="AJ197" s="12" t="s">
        <v>59</v>
      </c>
      <c r="AK197" s="12" t="s">
        <v>60</v>
      </c>
      <c r="AL197" s="12" t="s">
        <v>61</v>
      </c>
    </row>
    <row r="198" spans="3:38" ht="14.5" x14ac:dyDescent="0.35">
      <c r="C198"/>
      <c r="I198"/>
      <c r="N198"/>
      <c r="O198"/>
      <c r="P198"/>
      <c r="Q198"/>
      <c r="R198"/>
      <c r="S198"/>
      <c r="T198"/>
      <c r="U198"/>
      <c r="AD198" t="s">
        <v>49</v>
      </c>
      <c r="AE198">
        <v>-1.2710646734530691</v>
      </c>
      <c r="AF198">
        <v>0.61022477017740984</v>
      </c>
      <c r="AG198">
        <v>-2.0829450647890515</v>
      </c>
      <c r="AH198">
        <v>4.7233061872019706E-2</v>
      </c>
      <c r="AI198">
        <v>-2.5253996527418163</v>
      </c>
      <c r="AJ198">
        <v>-1.6729694164321574E-2</v>
      </c>
      <c r="AK198">
        <v>-2.5253996527418163</v>
      </c>
      <c r="AL198">
        <v>-1.6729694164321574E-2</v>
      </c>
    </row>
    <row r="199" spans="3:38" ht="14.5" x14ac:dyDescent="0.35">
      <c r="C199"/>
      <c r="I199"/>
      <c r="N199"/>
      <c r="O199"/>
      <c r="P199"/>
      <c r="Q199"/>
      <c r="R199"/>
      <c r="S199"/>
      <c r="T199"/>
      <c r="U199"/>
      <c r="AD199" t="s">
        <v>68</v>
      </c>
      <c r="AE199">
        <v>8.5581129059205084E-3</v>
      </c>
      <c r="AF199">
        <v>4.3431471615541985E-2</v>
      </c>
      <c r="AG199">
        <v>0.19704865130238833</v>
      </c>
      <c r="AH199" s="15">
        <v>0.84532176512238388</v>
      </c>
      <c r="AI199">
        <v>-8.0716555563408385E-2</v>
      </c>
      <c r="AJ199">
        <v>9.7832781375249409E-2</v>
      </c>
      <c r="AK199">
        <v>-8.0716555563408385E-2</v>
      </c>
      <c r="AL199">
        <v>9.7832781375249409E-2</v>
      </c>
    </row>
    <row r="200" spans="3:38" ht="14.5" x14ac:dyDescent="0.35">
      <c r="C200"/>
      <c r="I200"/>
      <c r="N200"/>
      <c r="O200"/>
      <c r="P200"/>
      <c r="Q200"/>
      <c r="R200"/>
      <c r="S200"/>
      <c r="T200"/>
      <c r="U200"/>
      <c r="AD200" t="s">
        <v>7</v>
      </c>
      <c r="AE200">
        <v>1.5474239862883505E-3</v>
      </c>
      <c r="AF200">
        <v>6.4127398694931506E-4</v>
      </c>
      <c r="AG200">
        <v>2.4130465569791708</v>
      </c>
      <c r="AH200">
        <v>2.316767327076999E-2</v>
      </c>
      <c r="AI200">
        <v>2.2926642787814773E-4</v>
      </c>
      <c r="AJ200">
        <v>2.8655815446985535E-3</v>
      </c>
      <c r="AK200">
        <v>2.2926642787814773E-4</v>
      </c>
      <c r="AL200">
        <v>2.8655815446985535E-3</v>
      </c>
    </row>
    <row r="201" spans="3:38" ht="14.5" x14ac:dyDescent="0.35">
      <c r="C201"/>
      <c r="I201"/>
      <c r="N201"/>
      <c r="O201"/>
      <c r="P201"/>
      <c r="Q201"/>
      <c r="R201"/>
      <c r="S201"/>
      <c r="T201"/>
      <c r="U201"/>
      <c r="AD201" t="s">
        <v>82</v>
      </c>
      <c r="AE201">
        <v>-2.1723469923039117E-3</v>
      </c>
      <c r="AF201">
        <v>1.1468526203917981E-3</v>
      </c>
      <c r="AG201">
        <v>-1.8941814786644293</v>
      </c>
      <c r="AH201" s="15">
        <v>6.9376655077736604E-2</v>
      </c>
      <c r="AI201">
        <v>-4.5297363153039725E-3</v>
      </c>
      <c r="AJ201">
        <v>1.8504233069614913E-4</v>
      </c>
      <c r="AK201">
        <v>-4.5297363153039725E-3</v>
      </c>
      <c r="AL201">
        <v>1.8504233069614913E-4</v>
      </c>
    </row>
    <row r="202" spans="3:38" ht="14.5" x14ac:dyDescent="0.35">
      <c r="C202"/>
      <c r="I202"/>
      <c r="N202"/>
      <c r="O202"/>
      <c r="P202"/>
      <c r="Q202"/>
      <c r="R202"/>
      <c r="S202"/>
      <c r="T202"/>
      <c r="U202"/>
      <c r="AD202" t="s">
        <v>101</v>
      </c>
      <c r="AE202">
        <v>5.4300855278768434E-2</v>
      </c>
      <c r="AF202">
        <v>5.733554338069858E-2</v>
      </c>
      <c r="AG202">
        <v>0.94707143382630354</v>
      </c>
      <c r="AH202" s="15">
        <v>0.3523221625899704</v>
      </c>
      <c r="AI202">
        <v>-6.3554042020843013E-2</v>
      </c>
      <c r="AJ202">
        <v>0.17215575257837989</v>
      </c>
      <c r="AK202">
        <v>-6.3554042020843013E-2</v>
      </c>
      <c r="AL202">
        <v>0.17215575257837989</v>
      </c>
    </row>
    <row r="203" spans="3:38" ht="15" thickBot="1" x14ac:dyDescent="0.4">
      <c r="C203"/>
      <c r="I203"/>
      <c r="N203"/>
      <c r="O203"/>
      <c r="P203"/>
      <c r="Q203"/>
      <c r="R203"/>
      <c r="S203"/>
      <c r="T203"/>
      <c r="U203"/>
      <c r="AD203" s="11" t="s">
        <v>167</v>
      </c>
      <c r="AE203" s="11">
        <v>967.25883726720451</v>
      </c>
      <c r="AF203" s="11">
        <v>44.805297484697789</v>
      </c>
      <c r="AG203" s="11">
        <v>21.588046315227555</v>
      </c>
      <c r="AH203" s="11">
        <v>3.9793384840671981E-18</v>
      </c>
      <c r="AI203" s="11">
        <v>875.16022928025677</v>
      </c>
      <c r="AJ203" s="11">
        <v>1059.3574452541523</v>
      </c>
      <c r="AK203" s="11">
        <v>875.16022928025677</v>
      </c>
      <c r="AL203" s="11">
        <v>1059.3574452541523</v>
      </c>
    </row>
    <row r="204" spans="3:38" ht="14.5" x14ac:dyDescent="0.35">
      <c r="C204"/>
      <c r="I204"/>
      <c r="N204"/>
      <c r="O204"/>
      <c r="P204"/>
      <c r="Q204"/>
      <c r="R204"/>
      <c r="S204"/>
      <c r="T204"/>
      <c r="U204"/>
      <c r="AD204"/>
      <c r="AE204"/>
      <c r="AF204"/>
      <c r="AG204"/>
      <c r="AH204"/>
      <c r="AI204"/>
      <c r="AJ204"/>
      <c r="AK204"/>
      <c r="AL204"/>
    </row>
    <row r="205" spans="3:38" ht="14.5" x14ac:dyDescent="0.35">
      <c r="C205"/>
      <c r="I205"/>
      <c r="N205"/>
      <c r="O205"/>
      <c r="P205"/>
      <c r="Q205"/>
      <c r="R205"/>
      <c r="S205"/>
      <c r="T205"/>
      <c r="U205"/>
      <c r="AD205"/>
      <c r="AE205"/>
      <c r="AF205"/>
      <c r="AG205"/>
      <c r="AH205"/>
      <c r="AI205"/>
      <c r="AJ205"/>
      <c r="AK205"/>
      <c r="AL205"/>
    </row>
    <row r="206" spans="3:38" ht="14.5" x14ac:dyDescent="0.35">
      <c r="C206"/>
      <c r="I206"/>
      <c r="N206"/>
      <c r="O206"/>
      <c r="P206"/>
      <c r="Q206"/>
      <c r="R206"/>
      <c r="S206"/>
      <c r="T206"/>
      <c r="U206"/>
      <c r="AD206"/>
      <c r="AE206"/>
      <c r="AF206"/>
      <c r="AG206"/>
      <c r="AH206"/>
      <c r="AI206"/>
      <c r="AJ206"/>
      <c r="AK206"/>
      <c r="AL206"/>
    </row>
    <row r="207" spans="3:38" ht="14.5" x14ac:dyDescent="0.35">
      <c r="C207"/>
      <c r="I207"/>
      <c r="N207"/>
      <c r="O207"/>
      <c r="P207"/>
      <c r="Q207"/>
      <c r="R207"/>
      <c r="S207"/>
      <c r="T207"/>
      <c r="U207"/>
      <c r="AD207"/>
    </row>
    <row r="208" spans="3:38" ht="14.5" x14ac:dyDescent="0.35">
      <c r="C208"/>
      <c r="I208"/>
      <c r="N208"/>
      <c r="O208"/>
      <c r="P208"/>
      <c r="Q208"/>
      <c r="R208"/>
      <c r="S208"/>
      <c r="T208"/>
      <c r="U208"/>
      <c r="AD208"/>
    </row>
    <row r="209" spans="3:30" ht="14.5" x14ac:dyDescent="0.35">
      <c r="C209"/>
      <c r="I209"/>
      <c r="N209"/>
      <c r="O209"/>
      <c r="P209"/>
      <c r="Q209"/>
      <c r="R209"/>
      <c r="S209"/>
      <c r="T209"/>
      <c r="U209"/>
      <c r="AD209"/>
    </row>
    <row r="210" spans="3:30" ht="14.5" x14ac:dyDescent="0.35">
      <c r="C210"/>
      <c r="I210"/>
      <c r="N210"/>
      <c r="O210"/>
      <c r="P210"/>
      <c r="Q210"/>
      <c r="R210"/>
      <c r="S210"/>
      <c r="T210"/>
      <c r="U210"/>
      <c r="AD210"/>
    </row>
    <row r="211" spans="3:30" ht="14.5" x14ac:dyDescent="0.35">
      <c r="C211"/>
      <c r="I211"/>
      <c r="N211"/>
      <c r="O211"/>
      <c r="P211"/>
      <c r="Q211"/>
      <c r="R211"/>
      <c r="S211"/>
      <c r="T211"/>
      <c r="U211"/>
      <c r="AD211"/>
    </row>
    <row r="212" spans="3:30" ht="14.5" x14ac:dyDescent="0.35">
      <c r="C212"/>
      <c r="I212"/>
      <c r="N212"/>
      <c r="O212"/>
      <c r="P212"/>
      <c r="Q212"/>
      <c r="R212"/>
      <c r="S212"/>
      <c r="T212"/>
      <c r="U212"/>
      <c r="AD212"/>
    </row>
    <row r="213" spans="3:30" ht="14.5" x14ac:dyDescent="0.35">
      <c r="C213"/>
      <c r="I213"/>
      <c r="N213"/>
      <c r="O213"/>
      <c r="P213"/>
      <c r="Q213"/>
      <c r="R213"/>
      <c r="S213"/>
      <c r="T213"/>
      <c r="U213"/>
      <c r="AD213"/>
    </row>
    <row r="214" spans="3:30" ht="14.5" x14ac:dyDescent="0.35">
      <c r="C214"/>
      <c r="I214"/>
      <c r="N214"/>
      <c r="O214"/>
      <c r="P214"/>
      <c r="Q214"/>
      <c r="R214"/>
      <c r="S214"/>
      <c r="T214"/>
      <c r="U214"/>
      <c r="AD214"/>
    </row>
    <row r="215" spans="3:30" ht="14.5" x14ac:dyDescent="0.35">
      <c r="C215"/>
      <c r="I215"/>
      <c r="N215"/>
      <c r="O215"/>
      <c r="P215"/>
      <c r="Q215"/>
      <c r="R215"/>
      <c r="S215"/>
      <c r="T215"/>
      <c r="U215"/>
      <c r="AD215"/>
    </row>
    <row r="216" spans="3:30" ht="14.5" x14ac:dyDescent="0.35">
      <c r="C216"/>
      <c r="I216"/>
      <c r="N216"/>
      <c r="O216"/>
      <c r="P216"/>
      <c r="Q216"/>
      <c r="R216"/>
      <c r="S216"/>
      <c r="T216"/>
      <c r="U216"/>
      <c r="AD216"/>
    </row>
    <row r="217" spans="3:30" ht="14.5" x14ac:dyDescent="0.35">
      <c r="C217"/>
      <c r="I217"/>
      <c r="N217"/>
      <c r="O217"/>
      <c r="P217"/>
      <c r="Q217"/>
      <c r="R217"/>
      <c r="S217"/>
      <c r="T217"/>
      <c r="U217"/>
      <c r="AD217"/>
    </row>
    <row r="218" spans="3:30" ht="14.5" x14ac:dyDescent="0.35">
      <c r="C218"/>
      <c r="I218"/>
      <c r="N218"/>
      <c r="O218"/>
      <c r="P218"/>
      <c r="Q218"/>
      <c r="R218"/>
      <c r="S218"/>
      <c r="T218"/>
      <c r="U218"/>
      <c r="AD218"/>
    </row>
    <row r="219" spans="3:30" ht="14.5" x14ac:dyDescent="0.35">
      <c r="C219"/>
      <c r="I219"/>
      <c r="N219"/>
      <c r="O219"/>
      <c r="P219"/>
      <c r="Q219"/>
      <c r="R219"/>
      <c r="S219"/>
      <c r="T219"/>
      <c r="U219"/>
      <c r="AD219"/>
    </row>
    <row r="220" spans="3:30" ht="14.5" x14ac:dyDescent="0.35">
      <c r="C220"/>
      <c r="I220"/>
      <c r="N220"/>
      <c r="O220"/>
      <c r="P220"/>
      <c r="Q220"/>
      <c r="R220"/>
      <c r="S220"/>
      <c r="T220"/>
      <c r="U220"/>
      <c r="AD220"/>
    </row>
    <row r="221" spans="3:30" ht="14.5" x14ac:dyDescent="0.35">
      <c r="C221"/>
      <c r="I221"/>
      <c r="N221"/>
      <c r="O221"/>
      <c r="P221"/>
      <c r="Q221"/>
      <c r="R221"/>
      <c r="S221"/>
      <c r="T221"/>
      <c r="U221"/>
      <c r="AD221"/>
    </row>
    <row r="222" spans="3:30" ht="14.5" x14ac:dyDescent="0.35">
      <c r="C222"/>
      <c r="I222"/>
      <c r="N222"/>
      <c r="O222"/>
      <c r="P222"/>
      <c r="Q222"/>
      <c r="R222"/>
      <c r="S222"/>
      <c r="T222"/>
      <c r="U222"/>
      <c r="AD222"/>
    </row>
    <row r="223" spans="3:30" ht="14.5" x14ac:dyDescent="0.35">
      <c r="C223"/>
      <c r="I223"/>
      <c r="N223"/>
      <c r="O223"/>
      <c r="P223"/>
      <c r="Q223"/>
      <c r="R223"/>
      <c r="S223"/>
      <c r="T223"/>
      <c r="U223"/>
      <c r="AD223"/>
    </row>
    <row r="224" spans="3:30" ht="14.5" x14ac:dyDescent="0.35">
      <c r="C224"/>
      <c r="I224"/>
      <c r="N224"/>
      <c r="O224"/>
      <c r="P224"/>
      <c r="Q224"/>
      <c r="R224"/>
      <c r="S224"/>
      <c r="T224"/>
      <c r="U224"/>
      <c r="AD224"/>
    </row>
    <row r="225" spans="3:30" ht="14.5" x14ac:dyDescent="0.35">
      <c r="C225"/>
      <c r="I225"/>
      <c r="N225"/>
      <c r="O225"/>
      <c r="P225"/>
      <c r="Q225"/>
      <c r="R225"/>
      <c r="S225"/>
      <c r="T225"/>
      <c r="U225"/>
      <c r="AD225"/>
    </row>
    <row r="226" spans="3:30" ht="14.5" x14ac:dyDescent="0.35">
      <c r="C226"/>
      <c r="I226"/>
      <c r="N226"/>
      <c r="O226"/>
      <c r="P226"/>
      <c r="Q226"/>
      <c r="R226"/>
      <c r="S226"/>
      <c r="T226"/>
      <c r="U226"/>
      <c r="AD226"/>
    </row>
    <row r="227" spans="3:30" ht="14.5" x14ac:dyDescent="0.35">
      <c r="C227"/>
      <c r="I227"/>
      <c r="N227"/>
      <c r="O227"/>
      <c r="P227"/>
      <c r="Q227"/>
      <c r="R227"/>
      <c r="S227"/>
      <c r="T227"/>
      <c r="U227"/>
      <c r="AD227"/>
    </row>
    <row r="228" spans="3:30" ht="14.5" x14ac:dyDescent="0.35">
      <c r="C228"/>
      <c r="I228"/>
      <c r="N228"/>
      <c r="O228"/>
      <c r="P228"/>
      <c r="Q228"/>
      <c r="R228"/>
      <c r="S228"/>
      <c r="T228"/>
      <c r="U228"/>
      <c r="AD228"/>
    </row>
    <row r="229" spans="3:30" ht="14.5" x14ac:dyDescent="0.35">
      <c r="C229"/>
      <c r="I229"/>
      <c r="N229"/>
      <c r="O229"/>
      <c r="P229"/>
      <c r="Q229"/>
      <c r="R229"/>
      <c r="S229"/>
      <c r="T229"/>
      <c r="U229"/>
      <c r="AD229"/>
    </row>
    <row r="230" spans="3:30" ht="14.5" x14ac:dyDescent="0.35">
      <c r="C230"/>
      <c r="I230"/>
      <c r="N230"/>
      <c r="O230"/>
      <c r="P230"/>
      <c r="Q230"/>
      <c r="R230"/>
      <c r="S230"/>
      <c r="T230"/>
      <c r="U230"/>
      <c r="AD230"/>
    </row>
    <row r="231" spans="3:30" ht="14.5" x14ac:dyDescent="0.35">
      <c r="C231"/>
      <c r="I231"/>
      <c r="N231"/>
      <c r="O231"/>
      <c r="P231"/>
      <c r="Q231"/>
      <c r="R231"/>
      <c r="S231"/>
      <c r="T231"/>
      <c r="U231"/>
      <c r="AD231"/>
    </row>
    <row r="232" spans="3:30" ht="14.5" x14ac:dyDescent="0.35">
      <c r="C232"/>
      <c r="I232"/>
      <c r="N232"/>
      <c r="O232"/>
      <c r="P232"/>
      <c r="Q232"/>
      <c r="R232"/>
      <c r="S232"/>
      <c r="T232"/>
      <c r="U232"/>
      <c r="AD232"/>
    </row>
    <row r="233" spans="3:30" ht="14.5" x14ac:dyDescent="0.35">
      <c r="C233"/>
      <c r="I233"/>
      <c r="N233"/>
      <c r="O233"/>
      <c r="P233"/>
      <c r="Q233"/>
      <c r="R233"/>
      <c r="S233"/>
      <c r="T233"/>
      <c r="U233"/>
      <c r="AD233"/>
    </row>
    <row r="234" spans="3:30" ht="14.5" x14ac:dyDescent="0.35">
      <c r="C234"/>
      <c r="I234"/>
      <c r="N234"/>
      <c r="O234"/>
      <c r="P234"/>
      <c r="Q234"/>
      <c r="R234"/>
      <c r="S234"/>
      <c r="T234"/>
      <c r="U234"/>
      <c r="AD234"/>
    </row>
    <row r="235" spans="3:30" ht="14.5" x14ac:dyDescent="0.35">
      <c r="C235"/>
      <c r="I235"/>
      <c r="N235"/>
      <c r="O235"/>
      <c r="P235"/>
      <c r="Q235"/>
      <c r="R235"/>
      <c r="S235"/>
      <c r="T235"/>
      <c r="U235"/>
      <c r="AD235"/>
    </row>
    <row r="236" spans="3:30" ht="14.5" x14ac:dyDescent="0.35">
      <c r="C236"/>
      <c r="I236"/>
      <c r="N236"/>
      <c r="O236"/>
      <c r="P236"/>
      <c r="Q236"/>
      <c r="R236"/>
      <c r="S236"/>
      <c r="T236"/>
      <c r="U236"/>
      <c r="AD236"/>
    </row>
    <row r="237" spans="3:30" ht="14.5" x14ac:dyDescent="0.35">
      <c r="C237"/>
      <c r="I237"/>
      <c r="N237"/>
      <c r="O237"/>
      <c r="P237"/>
      <c r="Q237"/>
      <c r="R237"/>
      <c r="S237"/>
      <c r="T237"/>
      <c r="U237"/>
      <c r="AD237"/>
    </row>
    <row r="238" spans="3:30" ht="14.5" x14ac:dyDescent="0.35">
      <c r="C238"/>
      <c r="I238"/>
      <c r="N238"/>
      <c r="O238"/>
      <c r="P238"/>
      <c r="Q238"/>
      <c r="R238"/>
      <c r="S238"/>
      <c r="T238"/>
      <c r="U238"/>
      <c r="AD238"/>
    </row>
    <row r="239" spans="3:30" ht="14.5" x14ac:dyDescent="0.35">
      <c r="C239"/>
      <c r="I239"/>
      <c r="N239"/>
      <c r="O239"/>
      <c r="P239"/>
      <c r="Q239"/>
      <c r="R239"/>
      <c r="S239"/>
      <c r="T239"/>
      <c r="U239"/>
      <c r="AD239"/>
    </row>
    <row r="240" spans="3:30" ht="14.5" x14ac:dyDescent="0.35">
      <c r="C240"/>
      <c r="I240"/>
      <c r="N240"/>
      <c r="O240"/>
      <c r="P240"/>
      <c r="Q240"/>
      <c r="R240"/>
      <c r="S240"/>
      <c r="T240"/>
      <c r="U240"/>
      <c r="AD240"/>
    </row>
    <row r="241" spans="3:30" ht="14.5" x14ac:dyDescent="0.35">
      <c r="C241"/>
      <c r="I241"/>
      <c r="N241"/>
      <c r="O241"/>
      <c r="P241"/>
      <c r="Q241"/>
      <c r="R241"/>
      <c r="S241"/>
      <c r="T241"/>
      <c r="U241"/>
      <c r="AD241"/>
    </row>
    <row r="242" spans="3:30" ht="14.5" x14ac:dyDescent="0.35">
      <c r="C242"/>
      <c r="I242"/>
      <c r="N242"/>
      <c r="O242"/>
      <c r="P242"/>
      <c r="Q242"/>
      <c r="R242"/>
      <c r="S242"/>
      <c r="T242"/>
      <c r="U242"/>
      <c r="AD242"/>
    </row>
    <row r="243" spans="3:30" ht="14.5" x14ac:dyDescent="0.35">
      <c r="AD243"/>
    </row>
    <row r="244" spans="3:30" ht="14.5" x14ac:dyDescent="0.35">
      <c r="AD244"/>
    </row>
    <row r="245" spans="3:30" ht="14.5" x14ac:dyDescent="0.35">
      <c r="AD245"/>
    </row>
    <row r="246" spans="3:30" ht="14.5" x14ac:dyDescent="0.35">
      <c r="AD246"/>
    </row>
    <row r="247" spans="3:30" ht="14.5" x14ac:dyDescent="0.35">
      <c r="AD247"/>
    </row>
    <row r="248" spans="3:30" ht="14.5" x14ac:dyDescent="0.35">
      <c r="AD248"/>
    </row>
    <row r="249" spans="3:30" ht="14.5" x14ac:dyDescent="0.35">
      <c r="AD249"/>
    </row>
    <row r="250" spans="3:30" ht="14.5" x14ac:dyDescent="0.35">
      <c r="AD250"/>
    </row>
    <row r="251" spans="3:30" ht="14.5" x14ac:dyDescent="0.35">
      <c r="AD251"/>
    </row>
    <row r="252" spans="3:30" ht="14.5" x14ac:dyDescent="0.35">
      <c r="AD252"/>
    </row>
    <row r="253" spans="3:30" ht="14.5" x14ac:dyDescent="0.35">
      <c r="AD253"/>
    </row>
    <row r="254" spans="3:30" ht="14.5" x14ac:dyDescent="0.35">
      <c r="AD254"/>
    </row>
    <row r="255" spans="3:30" ht="14.5" x14ac:dyDescent="0.35">
      <c r="AD255"/>
    </row>
    <row r="256" spans="3:30" ht="14.5" x14ac:dyDescent="0.35">
      <c r="AD256"/>
    </row>
    <row r="257" spans="30:30" ht="14.5" x14ac:dyDescent="0.35">
      <c r="AD257"/>
    </row>
    <row r="258" spans="30:30" ht="14.5" x14ac:dyDescent="0.35">
      <c r="AD258"/>
    </row>
    <row r="259" spans="30:30" ht="14.5" x14ac:dyDescent="0.35">
      <c r="AD259"/>
    </row>
    <row r="260" spans="30:30" ht="14.5" x14ac:dyDescent="0.35">
      <c r="AD260"/>
    </row>
    <row r="261" spans="30:30" ht="14.5" x14ac:dyDescent="0.35">
      <c r="AD261"/>
    </row>
    <row r="262" spans="30:30" ht="14.5" x14ac:dyDescent="0.35">
      <c r="AD262"/>
    </row>
    <row r="263" spans="30:30" ht="14.5" x14ac:dyDescent="0.35">
      <c r="AD263"/>
    </row>
    <row r="264" spans="30:30" ht="14.5" x14ac:dyDescent="0.35">
      <c r="AD264"/>
    </row>
    <row r="265" spans="30:30" ht="14.5" x14ac:dyDescent="0.35">
      <c r="AD265"/>
    </row>
    <row r="266" spans="30:30" ht="14.5" x14ac:dyDescent="0.35">
      <c r="AD266"/>
    </row>
    <row r="267" spans="30:30" ht="14.5" x14ac:dyDescent="0.35">
      <c r="AD267"/>
    </row>
    <row r="268" spans="30:30" ht="14.5" x14ac:dyDescent="0.35">
      <c r="AD268"/>
    </row>
    <row r="269" spans="30:30" ht="14.5" x14ac:dyDescent="0.35">
      <c r="AD269"/>
    </row>
    <row r="270" spans="30:30" ht="14.5" x14ac:dyDescent="0.35">
      <c r="AD270"/>
    </row>
    <row r="271" spans="30:30" ht="14.5" x14ac:dyDescent="0.35">
      <c r="AD271"/>
    </row>
    <row r="272" spans="30:30" ht="14.5" x14ac:dyDescent="0.35">
      <c r="AD272"/>
    </row>
    <row r="273" spans="30:30" ht="14.5" x14ac:dyDescent="0.35">
      <c r="AD273"/>
    </row>
    <row r="274" spans="30:30" ht="14.5" x14ac:dyDescent="0.35">
      <c r="AD274"/>
    </row>
    <row r="275" spans="30:30" ht="14.5" x14ac:dyDescent="0.35">
      <c r="AD275"/>
    </row>
    <row r="276" spans="30:30" ht="14.5" x14ac:dyDescent="0.35">
      <c r="AD276"/>
    </row>
    <row r="277" spans="30:30" ht="14.5" x14ac:dyDescent="0.35">
      <c r="AD277"/>
    </row>
    <row r="278" spans="30:30" ht="14.5" x14ac:dyDescent="0.35">
      <c r="AD278"/>
    </row>
    <row r="279" spans="30:30" ht="14.5" x14ac:dyDescent="0.35">
      <c r="AD279"/>
    </row>
    <row r="280" spans="30:30" ht="14.5" x14ac:dyDescent="0.35">
      <c r="AD280"/>
    </row>
    <row r="281" spans="30:30" ht="14.5" x14ac:dyDescent="0.35">
      <c r="AD281"/>
    </row>
    <row r="282" spans="30:30" ht="14.5" x14ac:dyDescent="0.35">
      <c r="AD282"/>
    </row>
    <row r="283" spans="30:30" ht="14.5" x14ac:dyDescent="0.35">
      <c r="AD283"/>
    </row>
    <row r="284" spans="30:30" ht="14.5" x14ac:dyDescent="0.35">
      <c r="AD284"/>
    </row>
    <row r="285" spans="30:30" ht="14.5" x14ac:dyDescent="0.35">
      <c r="AD285"/>
    </row>
    <row r="286" spans="30:30" ht="14.5" x14ac:dyDescent="0.35">
      <c r="AD286"/>
    </row>
    <row r="287" spans="30:30" ht="14.5" x14ac:dyDescent="0.35">
      <c r="AD287"/>
    </row>
    <row r="288" spans="30:30" ht="14.5" x14ac:dyDescent="0.35">
      <c r="AD288"/>
    </row>
    <row r="289" spans="30:30" ht="14.5" x14ac:dyDescent="0.35">
      <c r="AD289"/>
    </row>
    <row r="290" spans="30:30" ht="14.5" x14ac:dyDescent="0.35">
      <c r="AD290"/>
    </row>
    <row r="291" spans="30:30" ht="14.5" x14ac:dyDescent="0.35">
      <c r="AD291"/>
    </row>
    <row r="292" spans="30:30" ht="14.5" x14ac:dyDescent="0.35">
      <c r="AD292"/>
    </row>
    <row r="293" spans="30:30" ht="14.5" x14ac:dyDescent="0.35">
      <c r="AD293"/>
    </row>
    <row r="294" spans="30:30" ht="14.5" x14ac:dyDescent="0.35">
      <c r="AD294"/>
    </row>
    <row r="295" spans="30:30" ht="14.5" x14ac:dyDescent="0.35">
      <c r="AD295"/>
    </row>
    <row r="296" spans="30:30" ht="14.5" x14ac:dyDescent="0.35">
      <c r="AD296"/>
    </row>
    <row r="297" spans="30:30" ht="14.5" x14ac:dyDescent="0.35">
      <c r="AD297"/>
    </row>
    <row r="298" spans="30:30" ht="14.5" x14ac:dyDescent="0.35">
      <c r="AD298"/>
    </row>
    <row r="299" spans="30:30" ht="14.5" x14ac:dyDescent="0.35">
      <c r="AD299"/>
    </row>
    <row r="300" spans="30:30" ht="14.5" x14ac:dyDescent="0.35">
      <c r="AD300"/>
    </row>
    <row r="301" spans="30:30" ht="14.5" x14ac:dyDescent="0.35">
      <c r="AD301"/>
    </row>
    <row r="302" spans="30:30" ht="14.5" x14ac:dyDescent="0.35">
      <c r="AD302"/>
    </row>
    <row r="303" spans="30:30" ht="14.5" x14ac:dyDescent="0.35">
      <c r="AD303"/>
    </row>
    <row r="304" spans="30:30" ht="14.5" x14ac:dyDescent="0.35">
      <c r="AD304"/>
    </row>
    <row r="305" spans="30:30" ht="14.5" x14ac:dyDescent="0.35">
      <c r="AD305"/>
    </row>
    <row r="306" spans="30:30" ht="14.5" x14ac:dyDescent="0.35">
      <c r="AD306"/>
    </row>
    <row r="307" spans="30:30" ht="14.5" x14ac:dyDescent="0.35">
      <c r="AD307"/>
    </row>
    <row r="308" spans="30:30" ht="14.5" x14ac:dyDescent="0.35">
      <c r="AD308"/>
    </row>
    <row r="309" spans="30:30" ht="14.5" x14ac:dyDescent="0.35">
      <c r="AD309"/>
    </row>
    <row r="310" spans="30:30" ht="14.5" x14ac:dyDescent="0.35">
      <c r="AD310"/>
    </row>
    <row r="311" spans="30:30" ht="14.5" x14ac:dyDescent="0.35">
      <c r="AD311"/>
    </row>
    <row r="312" spans="30:30" ht="14.5" x14ac:dyDescent="0.35">
      <c r="AD312"/>
    </row>
    <row r="313" spans="30:30" ht="14.5" x14ac:dyDescent="0.35">
      <c r="AD313"/>
    </row>
    <row r="314" spans="30:30" ht="14.5" x14ac:dyDescent="0.35">
      <c r="AD314"/>
    </row>
    <row r="315" spans="30:30" ht="14.5" x14ac:dyDescent="0.35">
      <c r="AD315"/>
    </row>
    <row r="316" spans="30:30" ht="14.5" x14ac:dyDescent="0.35">
      <c r="AD316"/>
    </row>
    <row r="317" spans="30:30" ht="14.5" x14ac:dyDescent="0.35">
      <c r="AD317"/>
    </row>
    <row r="318" spans="30:30" ht="14.5" x14ac:dyDescent="0.35">
      <c r="AD318"/>
    </row>
    <row r="319" spans="30:30" ht="14.5" x14ac:dyDescent="0.35">
      <c r="AD319"/>
    </row>
    <row r="320" spans="30:30" ht="14.5" x14ac:dyDescent="0.35">
      <c r="AD320"/>
    </row>
    <row r="321" spans="30:30" ht="14.5" x14ac:dyDescent="0.35">
      <c r="AD321"/>
    </row>
    <row r="322" spans="30:30" ht="14.5" x14ac:dyDescent="0.35">
      <c r="AD322"/>
    </row>
    <row r="323" spans="30:30" ht="14.5" x14ac:dyDescent="0.35">
      <c r="AD323"/>
    </row>
    <row r="324" spans="30:30" ht="14.5" x14ac:dyDescent="0.35">
      <c r="AD324"/>
    </row>
    <row r="325" spans="30:30" ht="14.5" x14ac:dyDescent="0.35">
      <c r="AD325"/>
    </row>
    <row r="326" spans="30:30" ht="14.5" x14ac:dyDescent="0.35">
      <c r="AD326"/>
    </row>
    <row r="327" spans="30:30" ht="14.5" x14ac:dyDescent="0.35">
      <c r="AD327"/>
    </row>
    <row r="328" spans="30:30" ht="14.5" x14ac:dyDescent="0.35">
      <c r="AD328"/>
    </row>
    <row r="329" spans="30:30" ht="14.5" x14ac:dyDescent="0.35">
      <c r="AD329"/>
    </row>
    <row r="330" spans="30:30" ht="14.5" x14ac:dyDescent="0.35">
      <c r="AD330"/>
    </row>
    <row r="331" spans="30:30" ht="14.5" x14ac:dyDescent="0.35">
      <c r="AD331"/>
    </row>
    <row r="332" spans="30:30" ht="14.5" x14ac:dyDescent="0.35">
      <c r="AD332"/>
    </row>
    <row r="333" spans="30:30" ht="14.5" x14ac:dyDescent="0.35">
      <c r="AD333"/>
    </row>
    <row r="334" spans="30:30" ht="14.5" x14ac:dyDescent="0.35">
      <c r="AD334"/>
    </row>
    <row r="335" spans="30:30" ht="14.5" x14ac:dyDescent="0.35">
      <c r="AD335"/>
    </row>
    <row r="336" spans="30:30" ht="14.5" x14ac:dyDescent="0.35">
      <c r="AD336"/>
    </row>
    <row r="337" spans="30:30" ht="14.5" x14ac:dyDescent="0.35">
      <c r="AD337"/>
    </row>
    <row r="338" spans="30:30" ht="14.5" x14ac:dyDescent="0.35">
      <c r="AD338"/>
    </row>
  </sheetData>
  <mergeCells count="2">
    <mergeCell ref="J1:L1"/>
    <mergeCell ref="D1:F1"/>
  </mergeCells>
  <conditionalFormatting sqref="Y5:Y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4:Y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AC959-E4FD-4C08-B309-C056274D0BFC}">
  <dimension ref="A1:AL202"/>
  <sheetViews>
    <sheetView topLeftCell="W107" workbookViewId="0">
      <selection activeCell="AH127" sqref="AH127:AH129"/>
    </sheetView>
  </sheetViews>
  <sheetFormatPr defaultColWidth="8.90625" defaultRowHeight="14" x14ac:dyDescent="0.3"/>
  <cols>
    <col min="1" max="1" width="8.90625" style="4"/>
    <col min="2" max="2" width="9" style="4" bestFit="1" customWidth="1"/>
    <col min="3" max="3" width="11.36328125" style="4" customWidth="1"/>
    <col min="4" max="6" width="9" style="4" bestFit="1" customWidth="1"/>
    <col min="7" max="7" width="9" style="4" customWidth="1"/>
    <col min="8" max="8" width="9.1796875" style="4" bestFit="1" customWidth="1"/>
    <col min="9" max="9" width="11.36328125" style="4" customWidth="1"/>
    <col min="10" max="10" width="9" style="4" bestFit="1" customWidth="1"/>
    <col min="11" max="12" width="8.90625" style="4"/>
    <col min="13" max="13" width="12.36328125" style="4" bestFit="1" customWidth="1"/>
    <col min="14" max="14" width="8.90625" style="4"/>
    <col min="15" max="22" width="11.36328125" style="4" hidden="1" customWidth="1"/>
    <col min="23" max="23" width="8.90625" style="4"/>
    <col min="24" max="24" width="20.1796875" style="4" bestFit="1" customWidth="1"/>
    <col min="25" max="29" width="8.90625" style="4"/>
    <col min="30" max="30" width="9" style="4" bestFit="1" customWidth="1"/>
    <col min="31" max="16384" width="8.90625" style="4"/>
  </cols>
  <sheetData>
    <row r="1" spans="1:31" x14ac:dyDescent="0.3">
      <c r="D1" s="304" t="s">
        <v>67</v>
      </c>
      <c r="E1" s="304"/>
      <c r="F1" s="304"/>
      <c r="G1" s="104" t="s">
        <v>89</v>
      </c>
      <c r="J1" s="304" t="s">
        <v>65</v>
      </c>
      <c r="K1" s="304"/>
      <c r="L1" s="304"/>
      <c r="M1" s="104" t="s">
        <v>89</v>
      </c>
      <c r="N1" s="104" t="s">
        <v>89</v>
      </c>
    </row>
    <row r="2" spans="1:31" ht="56" x14ac:dyDescent="0.3">
      <c r="A2" s="1" t="s">
        <v>0</v>
      </c>
      <c r="B2" s="1" t="s">
        <v>1</v>
      </c>
      <c r="C2" s="2" t="s">
        <v>6</v>
      </c>
      <c r="D2" s="1" t="s">
        <v>7</v>
      </c>
      <c r="E2" s="1" t="s">
        <v>81</v>
      </c>
      <c r="F2" s="1" t="s">
        <v>101</v>
      </c>
      <c r="G2" s="1" t="s">
        <v>168</v>
      </c>
      <c r="H2" s="1" t="s">
        <v>10</v>
      </c>
      <c r="I2" s="2" t="s">
        <v>68</v>
      </c>
      <c r="J2" s="1" t="s">
        <v>7</v>
      </c>
      <c r="K2" s="1" t="s">
        <v>82</v>
      </c>
      <c r="L2" s="1" t="s">
        <v>101</v>
      </c>
      <c r="M2" s="1" t="s">
        <v>168</v>
      </c>
      <c r="N2" s="1" t="s">
        <v>7</v>
      </c>
      <c r="O2" s="2" t="s">
        <v>2</v>
      </c>
      <c r="P2" s="2" t="s">
        <v>3</v>
      </c>
      <c r="Q2" s="2" t="s">
        <v>4</v>
      </c>
      <c r="R2" s="2" t="s">
        <v>5</v>
      </c>
      <c r="S2" s="2" t="s">
        <v>69</v>
      </c>
      <c r="T2" s="2" t="s">
        <v>70</v>
      </c>
      <c r="U2" s="2" t="s">
        <v>71</v>
      </c>
      <c r="V2" s="2" t="s">
        <v>72</v>
      </c>
      <c r="X2" s="1"/>
      <c r="Y2" s="1"/>
      <c r="Z2" s="1"/>
      <c r="AA2" s="1"/>
      <c r="AB2" s="1"/>
      <c r="AC2" s="1"/>
      <c r="AD2" s="1"/>
      <c r="AE2" s="1"/>
    </row>
    <row r="3" spans="1:31" x14ac:dyDescent="0.3">
      <c r="A3" s="32" t="s">
        <v>86</v>
      </c>
      <c r="N3" s="4">
        <v>3071.683812149658</v>
      </c>
    </row>
    <row r="4" spans="1:31" x14ac:dyDescent="0.3">
      <c r="A4" s="32" t="s">
        <v>87</v>
      </c>
      <c r="N4" s="4">
        <v>3054.9137972170283</v>
      </c>
    </row>
    <row r="5" spans="1:31" x14ac:dyDescent="0.3">
      <c r="A5" s="32" t="s">
        <v>88</v>
      </c>
      <c r="B5" s="4">
        <v>74</v>
      </c>
      <c r="G5" s="4">
        <f>H5/N5</f>
        <v>3.4218397582937706E-5</v>
      </c>
      <c r="H5" s="4">
        <v>0.1072</v>
      </c>
      <c r="M5" s="4">
        <f>H5/N5</f>
        <v>3.4218397582937706E-5</v>
      </c>
      <c r="N5" s="4">
        <v>3132.8176528480417</v>
      </c>
      <c r="X5" s="10" t="s">
        <v>62</v>
      </c>
      <c r="AD5" s="34" t="s">
        <v>77</v>
      </c>
    </row>
    <row r="6" spans="1:31" ht="15.5" x14ac:dyDescent="0.35">
      <c r="A6" s="32" t="s">
        <v>12</v>
      </c>
      <c r="B6" s="4">
        <v>12</v>
      </c>
      <c r="C6" s="4">
        <v>74</v>
      </c>
      <c r="G6" s="4">
        <f t="shared" ref="G6:G37" si="0">H6/N6</f>
        <v>6.7291203354117235E-6</v>
      </c>
      <c r="H6" s="4">
        <v>2.4119999999999999E-2</v>
      </c>
      <c r="I6" s="4">
        <v>0.1072</v>
      </c>
      <c r="J6" s="4">
        <v>3071.683812149658</v>
      </c>
      <c r="K6" s="31">
        <v>17.77</v>
      </c>
      <c r="M6" s="4">
        <f t="shared" ref="M6:M37" si="1">H6/N6</f>
        <v>6.7291203354117235E-6</v>
      </c>
      <c r="N6" s="4">
        <v>3584.4209640700697</v>
      </c>
      <c r="X6" s="244" t="s">
        <v>63</v>
      </c>
      <c r="Y6" s="241">
        <f>CORREL(B6:B37,C6:C37)</f>
        <v>0.90274295115623771</v>
      </c>
      <c r="Z6" s="126" t="str">
        <f>IF(Y6&gt;0.7,"Strong Correlation",IF(Y6&gt;0.3,"Moderate Correlation",IF(Y6&gt;0,"Weak Correlation")))</f>
        <v>Strong Correlation</v>
      </c>
    </row>
    <row r="7" spans="1:31" ht="15.5" x14ac:dyDescent="0.35">
      <c r="A7" s="32" t="s">
        <v>13</v>
      </c>
      <c r="B7" s="4">
        <v>2</v>
      </c>
      <c r="C7" s="4">
        <v>12</v>
      </c>
      <c r="G7" s="4">
        <f t="shared" si="0"/>
        <v>2.5583244016802348E-6</v>
      </c>
      <c r="H7" s="4">
        <v>0.01</v>
      </c>
      <c r="I7" s="4">
        <v>2.4119999999999999E-2</v>
      </c>
      <c r="J7" s="4">
        <v>3054.9137972170283</v>
      </c>
      <c r="K7" s="31">
        <v>43.22</v>
      </c>
      <c r="L7" s="4">
        <v>5.1272500000000001</v>
      </c>
      <c r="M7" s="4">
        <f t="shared" si="1"/>
        <v>2.5583244016802348E-6</v>
      </c>
      <c r="N7" s="4">
        <v>3908.8084347052641</v>
      </c>
      <c r="O7" s="4">
        <v>74</v>
      </c>
      <c r="S7" s="4">
        <v>0.1072</v>
      </c>
      <c r="X7" s="245" t="s">
        <v>64</v>
      </c>
      <c r="Y7" s="242">
        <f>CORREL(B7:B37,O7:O37)</f>
        <v>0.65178687131966218</v>
      </c>
      <c r="Z7" s="126" t="str">
        <f t="shared" ref="Z7:Z9" si="2">IF(Y7&gt;0.7,"Strong Correlation",IF(Y7&gt;0.3,"Moderate Correlation",IF(Y7&gt;0,"Weak Correlation")))</f>
        <v>Moderate Correlation</v>
      </c>
      <c r="AD7" s="10" t="s">
        <v>115</v>
      </c>
    </row>
    <row r="8" spans="1:31" ht="15.5" x14ac:dyDescent="0.35">
      <c r="A8" s="32" t="s">
        <v>14</v>
      </c>
      <c r="B8" s="4">
        <v>12</v>
      </c>
      <c r="C8" s="4">
        <v>2</v>
      </c>
      <c r="D8" s="4">
        <v>3071.683812149658</v>
      </c>
      <c r="E8" s="37">
        <v>182</v>
      </c>
      <c r="G8" s="4">
        <f t="shared" si="0"/>
        <v>2.8153554866734821E-6</v>
      </c>
      <c r="H8" s="4">
        <v>1.2539999999999999E-2</v>
      </c>
      <c r="I8" s="4">
        <v>0.01</v>
      </c>
      <c r="J8" s="4">
        <v>3132.8176528480417</v>
      </c>
      <c r="K8" s="31">
        <v>42.83</v>
      </c>
      <c r="L8" s="4">
        <v>6.9599169999999999</v>
      </c>
      <c r="M8" s="4">
        <f t="shared" si="1"/>
        <v>2.8153554866734821E-6</v>
      </c>
      <c r="N8" s="4">
        <v>4454.1444444079034</v>
      </c>
      <c r="O8" s="4">
        <v>12</v>
      </c>
      <c r="P8" s="4">
        <v>74</v>
      </c>
      <c r="S8" s="4">
        <v>2.4119999999999999E-2</v>
      </c>
      <c r="T8" s="4">
        <v>0.1072</v>
      </c>
      <c r="X8" s="245" t="s">
        <v>65</v>
      </c>
      <c r="Y8" s="242">
        <f>CORREL(B8:B37,P8:P37)</f>
        <v>9.2955468967761842E-2</v>
      </c>
      <c r="Z8" s="126" t="str">
        <f t="shared" si="2"/>
        <v>Weak Correlation</v>
      </c>
    </row>
    <row r="9" spans="1:31" ht="15.5" x14ac:dyDescent="0.35">
      <c r="A9" s="32" t="s">
        <v>15</v>
      </c>
      <c r="B9" s="4">
        <v>26</v>
      </c>
      <c r="C9" s="4">
        <v>12</v>
      </c>
      <c r="D9" s="4">
        <v>3054.9137972170283</v>
      </c>
      <c r="E9" s="37">
        <v>297</v>
      </c>
      <c r="F9" s="4">
        <v>5.1272500000000001</v>
      </c>
      <c r="G9" s="4">
        <f t="shared" si="0"/>
        <v>1.2008888708292771E-5</v>
      </c>
      <c r="H9" s="4">
        <v>6.003E-2</v>
      </c>
      <c r="I9" s="4">
        <v>1.2539999999999999E-2</v>
      </c>
      <c r="J9" s="4">
        <v>3584.4209640700697</v>
      </c>
      <c r="K9" s="31">
        <v>8.6</v>
      </c>
      <c r="L9" s="4">
        <v>6.3366670000000003</v>
      </c>
      <c r="M9" s="4">
        <f t="shared" si="1"/>
        <v>1.2008888708292771E-5</v>
      </c>
      <c r="N9" s="4">
        <v>4998.7972624432869</v>
      </c>
      <c r="O9" s="4">
        <v>2</v>
      </c>
      <c r="P9" s="4">
        <v>12</v>
      </c>
      <c r="Q9" s="4">
        <v>74</v>
      </c>
      <c r="S9" s="4">
        <v>0.01</v>
      </c>
      <c r="T9" s="4">
        <v>2.4119999999999999E-2</v>
      </c>
      <c r="U9" s="4">
        <v>0.1072</v>
      </c>
      <c r="X9" s="245" t="s">
        <v>66</v>
      </c>
      <c r="Y9" s="242">
        <f>CORREL(B9:B37,Q9:Q37)</f>
        <v>1.827070259221953E-2</v>
      </c>
      <c r="Z9" s="126" t="str">
        <f t="shared" si="2"/>
        <v>Weak Correlation</v>
      </c>
      <c r="AD9" s="4" t="s">
        <v>38</v>
      </c>
    </row>
    <row r="10" spans="1:31" ht="16" thickBot="1" x14ac:dyDescent="0.4">
      <c r="A10" s="32" t="s">
        <v>16</v>
      </c>
      <c r="B10" s="4">
        <v>20</v>
      </c>
      <c r="C10" s="4">
        <v>26</v>
      </c>
      <c r="D10" s="4">
        <v>3132.8176528480417</v>
      </c>
      <c r="E10" s="37">
        <v>462</v>
      </c>
      <c r="F10" s="4">
        <v>6.9599169999999999</v>
      </c>
      <c r="G10" s="4">
        <f t="shared" si="0"/>
        <v>2.8058458069688259E-6</v>
      </c>
      <c r="H10" s="4">
        <v>1.5559999999999999E-2</v>
      </c>
      <c r="I10" s="4">
        <v>6.003E-2</v>
      </c>
      <c r="J10" s="4">
        <v>3908.8084347052641</v>
      </c>
      <c r="K10" s="31">
        <v>7.47</v>
      </c>
      <c r="L10" s="4">
        <v>5.3265830000000003</v>
      </c>
      <c r="M10" s="4">
        <f t="shared" si="1"/>
        <v>2.8058458069688259E-6</v>
      </c>
      <c r="N10" s="4">
        <v>5545.5648921811462</v>
      </c>
      <c r="O10" s="4">
        <v>12</v>
      </c>
      <c r="P10" s="4">
        <v>2</v>
      </c>
      <c r="Q10" s="4">
        <v>12</v>
      </c>
      <c r="R10" s="4">
        <v>74</v>
      </c>
      <c r="S10" s="4">
        <v>1.2539999999999999E-2</v>
      </c>
      <c r="T10" s="4">
        <v>0.01</v>
      </c>
      <c r="U10" s="4">
        <v>2.4119999999999999E-2</v>
      </c>
      <c r="V10" s="4">
        <v>0.1072</v>
      </c>
      <c r="X10" s="245" t="s">
        <v>67</v>
      </c>
      <c r="Y10" s="242">
        <f>CORREL(B10:B37,R10:R37)</f>
        <v>-1.2026463597459227E-2</v>
      </c>
      <c r="Z10" s="126" t="s">
        <v>196</v>
      </c>
    </row>
    <row r="11" spans="1:31" x14ac:dyDescent="0.3">
      <c r="A11" s="32" t="s">
        <v>17</v>
      </c>
      <c r="B11" s="4">
        <v>202</v>
      </c>
      <c r="C11" s="4">
        <v>20</v>
      </c>
      <c r="D11" s="4">
        <v>3584.4209640700697</v>
      </c>
      <c r="E11" s="37">
        <v>362</v>
      </c>
      <c r="F11" s="4">
        <v>6.3366670000000003</v>
      </c>
      <c r="G11" s="4">
        <f t="shared" si="0"/>
        <v>3.3013814589568701E-5</v>
      </c>
      <c r="H11" s="4">
        <v>0.16253999999999999</v>
      </c>
      <c r="I11" s="4">
        <v>1.5559999999999999E-2</v>
      </c>
      <c r="J11" s="4">
        <v>4454.1444444079034</v>
      </c>
      <c r="K11" s="31">
        <v>7.04</v>
      </c>
      <c r="L11" s="4">
        <v>4.3209169999999997</v>
      </c>
      <c r="M11" s="4">
        <f t="shared" si="1"/>
        <v>3.3013814589568701E-5</v>
      </c>
      <c r="N11" s="4">
        <v>4923.393495138771</v>
      </c>
      <c r="O11" s="4">
        <v>26</v>
      </c>
      <c r="P11" s="4">
        <v>12</v>
      </c>
      <c r="Q11" s="4">
        <v>2</v>
      </c>
      <c r="R11" s="4">
        <v>12</v>
      </c>
      <c r="S11" s="4">
        <v>6.003E-2</v>
      </c>
      <c r="T11" s="4">
        <v>1.2539999999999999E-2</v>
      </c>
      <c r="U11" s="4">
        <v>0.01</v>
      </c>
      <c r="V11" s="4">
        <v>2.4119999999999999E-2</v>
      </c>
      <c r="AD11" s="39" t="s">
        <v>39</v>
      </c>
      <c r="AE11" s="39"/>
    </row>
    <row r="12" spans="1:31" x14ac:dyDescent="0.3">
      <c r="A12" s="32" t="s">
        <v>18</v>
      </c>
      <c r="B12" s="4">
        <v>146</v>
      </c>
      <c r="C12" s="4">
        <v>202</v>
      </c>
      <c r="D12" s="4">
        <v>3908.8084347052641</v>
      </c>
      <c r="E12" s="37">
        <v>185</v>
      </c>
      <c r="F12" s="4">
        <v>5.3265830000000003</v>
      </c>
      <c r="G12" s="4">
        <f t="shared" si="0"/>
        <v>1.3763091414948963E-5</v>
      </c>
      <c r="H12" s="4">
        <v>6.1829999999999996E-2</v>
      </c>
      <c r="I12" s="4">
        <v>0.16253999999999999</v>
      </c>
      <c r="J12" s="4">
        <v>4998.7972624432869</v>
      </c>
      <c r="K12" s="31">
        <v>5.84</v>
      </c>
      <c r="L12" s="4">
        <v>4.3633329999999999</v>
      </c>
      <c r="M12" s="4">
        <f t="shared" si="1"/>
        <v>1.3763091414948963E-5</v>
      </c>
      <c r="N12" s="4">
        <v>4492.449998031876</v>
      </c>
      <c r="O12" s="4">
        <v>20</v>
      </c>
      <c r="P12" s="4">
        <v>26</v>
      </c>
      <c r="Q12" s="4">
        <v>12</v>
      </c>
      <c r="R12" s="4">
        <v>2</v>
      </c>
      <c r="S12" s="4">
        <v>1.5559999999999999E-2</v>
      </c>
      <c r="T12" s="4">
        <v>6.003E-2</v>
      </c>
      <c r="U12" s="4">
        <v>1.2539999999999999E-2</v>
      </c>
      <c r="V12" s="4">
        <v>0.01</v>
      </c>
      <c r="AD12" s="4" t="s">
        <v>40</v>
      </c>
      <c r="AE12" s="4">
        <v>0.45970006850830802</v>
      </c>
    </row>
    <row r="13" spans="1:31" x14ac:dyDescent="0.3">
      <c r="A13" s="32" t="s">
        <v>19</v>
      </c>
      <c r="B13" s="4">
        <v>202</v>
      </c>
      <c r="C13" s="4">
        <v>146</v>
      </c>
      <c r="D13" s="4">
        <v>4454.1444444079034</v>
      </c>
      <c r="E13" s="37">
        <v>145</v>
      </c>
      <c r="F13" s="4">
        <v>4.3209169999999997</v>
      </c>
      <c r="G13" s="4">
        <f t="shared" si="0"/>
        <v>2.3809508189701128E-5</v>
      </c>
      <c r="H13" s="4">
        <v>9.7579999999999986E-2</v>
      </c>
      <c r="I13" s="4">
        <v>6.1829999999999996E-2</v>
      </c>
      <c r="J13" s="4">
        <v>5545.5648921811462</v>
      </c>
      <c r="K13" s="31">
        <v>44.82</v>
      </c>
      <c r="L13" s="4">
        <v>3.4434999999999998</v>
      </c>
      <c r="M13" s="4">
        <f t="shared" si="1"/>
        <v>2.3809508189701128E-5</v>
      </c>
      <c r="N13" s="4">
        <v>4098.3626886593356</v>
      </c>
      <c r="O13" s="4">
        <v>202</v>
      </c>
      <c r="P13" s="4">
        <v>20</v>
      </c>
      <c r="Q13" s="4">
        <v>26</v>
      </c>
      <c r="R13" s="4">
        <v>12</v>
      </c>
      <c r="S13" s="4">
        <v>0.16253999999999999</v>
      </c>
      <c r="T13" s="4">
        <v>1.5559999999999999E-2</v>
      </c>
      <c r="U13" s="4">
        <v>6.003E-2</v>
      </c>
      <c r="V13" s="4">
        <v>1.2539999999999999E-2</v>
      </c>
      <c r="AD13" s="4" t="s">
        <v>41</v>
      </c>
      <c r="AE13" s="34">
        <v>0.21132415298654308</v>
      </c>
    </row>
    <row r="14" spans="1:31" x14ac:dyDescent="0.3">
      <c r="A14" s="32" t="s">
        <v>20</v>
      </c>
      <c r="B14" s="4">
        <v>214</v>
      </c>
      <c r="C14" s="4">
        <v>202</v>
      </c>
      <c r="D14" s="4">
        <v>4998.7972624432869</v>
      </c>
      <c r="E14" s="37">
        <v>157</v>
      </c>
      <c r="F14" s="4">
        <v>4.3633329999999999</v>
      </c>
      <c r="G14" s="4">
        <f t="shared" si="0"/>
        <v>1.0294690485918626E-4</v>
      </c>
      <c r="H14" s="4">
        <v>0.47726000000000002</v>
      </c>
      <c r="I14" s="4">
        <v>9.7579999999999986E-2</v>
      </c>
      <c r="J14" s="4">
        <v>4923.393495138771</v>
      </c>
      <c r="K14" s="31">
        <v>11.94</v>
      </c>
      <c r="L14" s="4">
        <v>3.1015000000000001</v>
      </c>
      <c r="M14" s="4">
        <f t="shared" si="1"/>
        <v>1.0294690485918626E-4</v>
      </c>
      <c r="N14" s="4">
        <v>4635.9820205649694</v>
      </c>
      <c r="O14" s="4">
        <v>146</v>
      </c>
      <c r="P14" s="4">
        <v>202</v>
      </c>
      <c r="Q14" s="4">
        <v>20</v>
      </c>
      <c r="R14" s="4">
        <v>26</v>
      </c>
      <c r="S14" s="4">
        <v>6.1829999999999996E-2</v>
      </c>
      <c r="T14" s="4">
        <v>0.16253999999999999</v>
      </c>
      <c r="U14" s="4">
        <v>1.5559999999999999E-2</v>
      </c>
      <c r="V14" s="4">
        <v>6.003E-2</v>
      </c>
      <c r="X14" s="10" t="s">
        <v>73</v>
      </c>
      <c r="AD14" s="4" t="s">
        <v>42</v>
      </c>
      <c r="AE14" s="4">
        <v>0.11668305134492826</v>
      </c>
    </row>
    <row r="15" spans="1:31" ht="15.5" x14ac:dyDescent="0.35">
      <c r="A15" s="32" t="s">
        <v>21</v>
      </c>
      <c r="B15" s="4">
        <v>436</v>
      </c>
      <c r="C15" s="4">
        <v>214</v>
      </c>
      <c r="D15" s="4">
        <v>5545.5648921811462</v>
      </c>
      <c r="E15" s="37">
        <v>180</v>
      </c>
      <c r="F15" s="4">
        <v>3.4434999999999998</v>
      </c>
      <c r="G15" s="4">
        <f t="shared" si="0"/>
        <v>6.3467231394205364E-4</v>
      </c>
      <c r="H15" s="4">
        <v>3.1532800000000001</v>
      </c>
      <c r="I15" s="4">
        <v>0.47726000000000002</v>
      </c>
      <c r="J15" s="4">
        <v>4492.449998031876</v>
      </c>
      <c r="K15" s="31">
        <v>15.96</v>
      </c>
      <c r="L15" s="4">
        <v>2.3736670000000002</v>
      </c>
      <c r="M15" s="4">
        <f t="shared" si="1"/>
        <v>6.3467231394205364E-4</v>
      </c>
      <c r="N15" s="4">
        <v>4968.359152795656</v>
      </c>
      <c r="O15" s="4">
        <v>202</v>
      </c>
      <c r="P15" s="4">
        <v>146</v>
      </c>
      <c r="Q15" s="4">
        <v>202</v>
      </c>
      <c r="R15" s="4">
        <v>20</v>
      </c>
      <c r="S15" s="4">
        <v>9.7579999999999986E-2</v>
      </c>
      <c r="T15" s="4">
        <v>6.1829999999999996E-2</v>
      </c>
      <c r="U15" s="4">
        <v>0.16253999999999999</v>
      </c>
      <c r="V15" s="4">
        <v>1.5559999999999999E-2</v>
      </c>
      <c r="X15" s="244" t="s">
        <v>63</v>
      </c>
      <c r="Y15" s="241">
        <f>CORREL(H6:H37,I6:I37)</f>
        <v>0.78582262188218122</v>
      </c>
      <c r="Z15" s="126" t="str">
        <f>IF(Y15&gt;0.7,"Strong Correlation",IF(Y15&gt;0.3,"Moderate Correlation",IF(Y15&gt;0,"Weak Correlation")))</f>
        <v>Strong Correlation</v>
      </c>
      <c r="AD15" s="4" t="s">
        <v>43</v>
      </c>
      <c r="AE15" s="4">
        <v>442.17495487902249</v>
      </c>
    </row>
    <row r="16" spans="1:31" ht="16" thickBot="1" x14ac:dyDescent="0.4">
      <c r="A16" s="32" t="s">
        <v>22</v>
      </c>
      <c r="B16" s="4">
        <v>76</v>
      </c>
      <c r="C16" s="4">
        <v>436</v>
      </c>
      <c r="D16" s="4">
        <v>4923.393495138771</v>
      </c>
      <c r="E16" s="37">
        <v>487</v>
      </c>
      <c r="F16" s="4">
        <v>3.1015000000000001</v>
      </c>
      <c r="G16" s="4">
        <f t="shared" si="0"/>
        <v>3.0367727341744317E-4</v>
      </c>
      <c r="H16" s="4">
        <v>1.3285</v>
      </c>
      <c r="I16" s="4">
        <v>3.1532800000000001</v>
      </c>
      <c r="J16" s="4">
        <v>4098.3626886593356</v>
      </c>
      <c r="K16" s="31">
        <v>20.74</v>
      </c>
      <c r="L16" s="4">
        <v>1.541417</v>
      </c>
      <c r="M16" s="4">
        <f t="shared" si="1"/>
        <v>3.0367727341744317E-4</v>
      </c>
      <c r="N16" s="4">
        <v>4374.709984220015</v>
      </c>
      <c r="O16" s="4">
        <v>214</v>
      </c>
      <c r="P16" s="4">
        <v>202</v>
      </c>
      <c r="Q16" s="4">
        <v>146</v>
      </c>
      <c r="R16" s="4">
        <v>202</v>
      </c>
      <c r="S16" s="4">
        <v>0.47726000000000002</v>
      </c>
      <c r="T16" s="4">
        <v>9.7579999999999986E-2</v>
      </c>
      <c r="U16" s="4">
        <v>6.1829999999999996E-2</v>
      </c>
      <c r="V16" s="4">
        <v>0.16253999999999999</v>
      </c>
      <c r="X16" s="245" t="s">
        <v>64</v>
      </c>
      <c r="Y16" s="242">
        <f>CORREL(H7:H37,S7:S37)</f>
        <v>0.66788705170093055</v>
      </c>
      <c r="Z16" s="126" t="str">
        <f t="shared" ref="Z16:Z19" si="3">IF(Y16&gt;0.7,"Strong Correlation",IF(Y16&gt;0.3,"Moderate Correlation",IF(Y16&gt;0,"Weak Correlation")))</f>
        <v>Moderate Correlation</v>
      </c>
      <c r="AD16" s="14" t="s">
        <v>44</v>
      </c>
      <c r="AE16" s="14">
        <v>29</v>
      </c>
    </row>
    <row r="17" spans="1:36" ht="15.5" x14ac:dyDescent="0.35">
      <c r="A17" s="32" t="s">
        <v>23</v>
      </c>
      <c r="B17" s="4">
        <v>36</v>
      </c>
      <c r="C17" s="4">
        <v>76</v>
      </c>
      <c r="D17" s="4">
        <v>4492.449998031876</v>
      </c>
      <c r="E17" s="37">
        <v>485</v>
      </c>
      <c r="F17" s="4">
        <v>2.3736670000000002</v>
      </c>
      <c r="G17" s="4">
        <f t="shared" si="0"/>
        <v>7.2276159078465458E-5</v>
      </c>
      <c r="H17" s="4">
        <v>0.30232000000000003</v>
      </c>
      <c r="I17" s="4">
        <v>1.3285</v>
      </c>
      <c r="J17" s="4">
        <v>4635.9820205649694</v>
      </c>
      <c r="K17" s="31">
        <v>220.39</v>
      </c>
      <c r="L17" s="4">
        <v>1.7490000000000001</v>
      </c>
      <c r="M17" s="4">
        <f t="shared" si="1"/>
        <v>7.2276159078465458E-5</v>
      </c>
      <c r="N17" s="4">
        <v>4182.84540648862</v>
      </c>
      <c r="O17" s="4">
        <v>436</v>
      </c>
      <c r="P17" s="4">
        <v>214</v>
      </c>
      <c r="Q17" s="4">
        <v>202</v>
      </c>
      <c r="R17" s="4">
        <v>146</v>
      </c>
      <c r="S17" s="4">
        <v>3.1532800000000001</v>
      </c>
      <c r="T17" s="4">
        <v>0.47726000000000002</v>
      </c>
      <c r="U17" s="4">
        <v>9.7579999999999986E-2</v>
      </c>
      <c r="V17" s="4">
        <v>6.1829999999999996E-2</v>
      </c>
      <c r="X17" s="245" t="s">
        <v>65</v>
      </c>
      <c r="Y17" s="242">
        <f>CORREL(H8:H37,T8:T37)</f>
        <v>0.56576043205501803</v>
      </c>
      <c r="Z17" s="126" t="str">
        <f t="shared" si="3"/>
        <v>Moderate Correlation</v>
      </c>
    </row>
    <row r="18" spans="1:36" ht="16" thickBot="1" x14ac:dyDescent="0.4">
      <c r="A18" s="32" t="s">
        <v>24</v>
      </c>
      <c r="B18" s="4">
        <v>68</v>
      </c>
      <c r="C18" s="4">
        <v>36</v>
      </c>
      <c r="D18" s="4">
        <v>4098.3626886593356</v>
      </c>
      <c r="E18" s="37">
        <v>608</v>
      </c>
      <c r="F18" s="4">
        <v>1.541417</v>
      </c>
      <c r="G18" s="4">
        <f t="shared" si="0"/>
        <v>1.6130541673952455E-4</v>
      </c>
      <c r="H18" s="4">
        <v>0.72903000000000007</v>
      </c>
      <c r="I18" s="4">
        <v>0.30232000000000003</v>
      </c>
      <c r="J18" s="4">
        <v>4968.359152795656</v>
      </c>
      <c r="K18" s="31">
        <v>139.63999999999999</v>
      </c>
      <c r="L18" s="4">
        <v>1.7444170000000001</v>
      </c>
      <c r="M18" s="4">
        <f t="shared" si="1"/>
        <v>1.6130541673952455E-4</v>
      </c>
      <c r="N18" s="4">
        <v>4519.5630421837304</v>
      </c>
      <c r="O18" s="4">
        <v>76</v>
      </c>
      <c r="P18" s="4">
        <v>436</v>
      </c>
      <c r="Q18" s="4">
        <v>214</v>
      </c>
      <c r="R18" s="4">
        <v>202</v>
      </c>
      <c r="S18" s="4">
        <v>1.3285</v>
      </c>
      <c r="T18" s="4">
        <v>3.1532800000000001</v>
      </c>
      <c r="U18" s="4">
        <v>0.47726000000000002</v>
      </c>
      <c r="V18" s="4">
        <v>9.7579999999999986E-2</v>
      </c>
      <c r="X18" s="245" t="s">
        <v>66</v>
      </c>
      <c r="Y18" s="242">
        <f>CORREL(H9:H37,U9:U37)</f>
        <v>0.36645678858517611</v>
      </c>
      <c r="Z18" s="126" t="str">
        <f t="shared" si="3"/>
        <v>Moderate Correlation</v>
      </c>
      <c r="AD18" s="4" t="s">
        <v>45</v>
      </c>
    </row>
    <row r="19" spans="1:36" ht="15.5" x14ac:dyDescent="0.35">
      <c r="A19" s="32" t="s">
        <v>25</v>
      </c>
      <c r="B19" s="4">
        <v>48</v>
      </c>
      <c r="C19" s="4">
        <v>68</v>
      </c>
      <c r="D19" s="4">
        <v>4635.9820205649694</v>
      </c>
      <c r="E19" s="37">
        <v>1464</v>
      </c>
      <c r="F19" s="4">
        <v>1.7490000000000001</v>
      </c>
      <c r="G19" s="4">
        <f t="shared" si="0"/>
        <v>1.2867465215869484E-4</v>
      </c>
      <c r="H19" s="4">
        <v>0.62961999999999996</v>
      </c>
      <c r="I19" s="4">
        <v>0.72903000000000007</v>
      </c>
      <c r="J19" s="4">
        <v>4374.709984220015</v>
      </c>
      <c r="K19" s="31">
        <v>65.25</v>
      </c>
      <c r="L19" s="4">
        <v>1.319</v>
      </c>
      <c r="M19" s="4">
        <f t="shared" si="1"/>
        <v>1.2867465215869484E-4</v>
      </c>
      <c r="N19" s="4">
        <v>4893.1160056565586</v>
      </c>
      <c r="O19" s="4">
        <v>36</v>
      </c>
      <c r="P19" s="4">
        <v>76</v>
      </c>
      <c r="Q19" s="4">
        <v>436</v>
      </c>
      <c r="R19" s="4">
        <v>214</v>
      </c>
      <c r="S19" s="4">
        <v>0.30232000000000003</v>
      </c>
      <c r="T19" s="4">
        <v>1.3285</v>
      </c>
      <c r="U19" s="4">
        <v>3.1532800000000001</v>
      </c>
      <c r="V19" s="4">
        <v>0.47726000000000002</v>
      </c>
      <c r="X19" s="245" t="s">
        <v>67</v>
      </c>
      <c r="Y19" s="242">
        <f>CORREL(H10:H37,V10:V37)</f>
        <v>0.25185317108519739</v>
      </c>
      <c r="Z19" s="126" t="str">
        <f t="shared" si="3"/>
        <v>Weak Correlation</v>
      </c>
      <c r="AD19" s="40"/>
      <c r="AE19" s="40" t="s">
        <v>50</v>
      </c>
      <c r="AF19" s="40" t="s">
        <v>51</v>
      </c>
      <c r="AG19" s="40" t="s">
        <v>52</v>
      </c>
      <c r="AH19" s="40" t="s">
        <v>53</v>
      </c>
      <c r="AI19" s="40" t="s">
        <v>54</v>
      </c>
    </row>
    <row r="20" spans="1:36" x14ac:dyDescent="0.3">
      <c r="A20" s="32" t="s">
        <v>26</v>
      </c>
      <c r="B20" s="4">
        <v>52</v>
      </c>
      <c r="C20" s="4">
        <v>48</v>
      </c>
      <c r="D20" s="4">
        <v>4968.359152795656</v>
      </c>
      <c r="E20" s="37">
        <v>1824</v>
      </c>
      <c r="F20" s="4">
        <v>1.7444170000000001</v>
      </c>
      <c r="G20" s="4">
        <f t="shared" si="0"/>
        <v>9.5281628821296789E-5</v>
      </c>
      <c r="H20" s="4">
        <v>0.46035000000000004</v>
      </c>
      <c r="I20" s="4">
        <v>0.62961999999999996</v>
      </c>
      <c r="J20" s="4">
        <v>4182.84540648862</v>
      </c>
      <c r="K20" s="31">
        <v>50.5</v>
      </c>
      <c r="L20" s="4">
        <v>1.2631669999999999</v>
      </c>
      <c r="M20" s="4">
        <f t="shared" si="1"/>
        <v>9.5281628821296789E-5</v>
      </c>
      <c r="N20" s="4">
        <v>4831.466523975977</v>
      </c>
      <c r="O20" s="4">
        <v>68</v>
      </c>
      <c r="P20" s="4">
        <v>36</v>
      </c>
      <c r="Q20" s="4">
        <v>76</v>
      </c>
      <c r="R20" s="4">
        <v>436</v>
      </c>
      <c r="S20" s="4">
        <v>0.72903000000000007</v>
      </c>
      <c r="T20" s="4">
        <v>0.30232000000000003</v>
      </c>
      <c r="U20" s="4">
        <v>1.3285</v>
      </c>
      <c r="V20" s="4">
        <v>3.1532800000000001</v>
      </c>
      <c r="AD20" s="4" t="s">
        <v>46</v>
      </c>
      <c r="AE20" s="4">
        <v>3</v>
      </c>
      <c r="AF20" s="4">
        <v>1309721.2836674983</v>
      </c>
      <c r="AG20" s="4">
        <v>436573.76122249942</v>
      </c>
      <c r="AH20" s="4">
        <v>2.2329003923346273</v>
      </c>
      <c r="AI20" s="16">
        <v>0.10923074267974929</v>
      </c>
    </row>
    <row r="21" spans="1:36" x14ac:dyDescent="0.3">
      <c r="A21" s="32" t="s">
        <v>27</v>
      </c>
      <c r="B21" s="4">
        <v>80</v>
      </c>
      <c r="C21" s="4">
        <v>52</v>
      </c>
      <c r="D21" s="4">
        <v>4374.709984220015</v>
      </c>
      <c r="E21" s="37">
        <v>1588</v>
      </c>
      <c r="F21" s="4">
        <v>1.319</v>
      </c>
      <c r="G21" s="4">
        <f t="shared" si="0"/>
        <v>3.6447695616709212E-5</v>
      </c>
      <c r="H21" s="4">
        <v>0.16772000000000004</v>
      </c>
      <c r="I21" s="4">
        <v>0.46035000000000004</v>
      </c>
      <c r="J21" s="4">
        <v>4519.5630421837304</v>
      </c>
      <c r="K21" s="31">
        <v>68.78</v>
      </c>
      <c r="L21" s="4">
        <v>1.00325</v>
      </c>
      <c r="M21" s="4">
        <f t="shared" si="1"/>
        <v>3.6447695616709212E-5</v>
      </c>
      <c r="N21" s="4">
        <v>4601.6626610300673</v>
      </c>
      <c r="O21" s="4">
        <v>48</v>
      </c>
      <c r="P21" s="4">
        <v>68</v>
      </c>
      <c r="Q21" s="4">
        <v>36</v>
      </c>
      <c r="R21" s="4">
        <v>76</v>
      </c>
      <c r="S21" s="4">
        <v>0.62961999999999996</v>
      </c>
      <c r="T21" s="4">
        <v>0.72903000000000007</v>
      </c>
      <c r="U21" s="4">
        <v>0.30232000000000003</v>
      </c>
      <c r="V21" s="4">
        <v>1.3285</v>
      </c>
      <c r="AD21" s="4" t="s">
        <v>47</v>
      </c>
      <c r="AE21" s="4">
        <v>25</v>
      </c>
      <c r="AF21" s="4">
        <v>4887967.2680566395</v>
      </c>
      <c r="AG21" s="4">
        <v>195518.69072226557</v>
      </c>
    </row>
    <row r="22" spans="1:36" ht="14.5" thickBot="1" x14ac:dyDescent="0.35">
      <c r="A22" s="32" t="s">
        <v>28</v>
      </c>
      <c r="B22" s="4">
        <v>154</v>
      </c>
      <c r="C22" s="4">
        <v>80</v>
      </c>
      <c r="D22" s="4">
        <v>4182.84540648862</v>
      </c>
      <c r="E22" s="37">
        <v>1756</v>
      </c>
      <c r="F22" s="4">
        <v>1.2631669999999999</v>
      </c>
      <c r="G22" s="4">
        <f t="shared" si="0"/>
        <v>1.4907801340792803E-4</v>
      </c>
      <c r="H22" s="4">
        <v>0.68274000000000001</v>
      </c>
      <c r="I22" s="4">
        <v>0.16772000000000004</v>
      </c>
      <c r="J22" s="4">
        <v>4893.1160056565586</v>
      </c>
      <c r="K22" s="31">
        <v>116.81</v>
      </c>
      <c r="L22" s="4">
        <v>1.492667</v>
      </c>
      <c r="M22" s="4">
        <f t="shared" si="1"/>
        <v>1.4907801340792803E-4</v>
      </c>
      <c r="N22" s="4">
        <v>4579.7497859848163</v>
      </c>
      <c r="O22" s="4">
        <v>52</v>
      </c>
      <c r="P22" s="4">
        <v>48</v>
      </c>
      <c r="Q22" s="4">
        <v>68</v>
      </c>
      <c r="R22" s="4">
        <v>36</v>
      </c>
      <c r="S22" s="4">
        <v>0.46035000000000004</v>
      </c>
      <c r="T22" s="4">
        <v>0.62961999999999996</v>
      </c>
      <c r="U22" s="4">
        <v>0.72903000000000007</v>
      </c>
      <c r="V22" s="4">
        <v>0.30232000000000003</v>
      </c>
      <c r="AD22" s="14" t="s">
        <v>48</v>
      </c>
      <c r="AE22" s="14">
        <v>28</v>
      </c>
      <c r="AF22" s="14">
        <v>6197688.5517241377</v>
      </c>
      <c r="AG22" s="14"/>
      <c r="AH22" s="14"/>
      <c r="AI22" s="14"/>
    </row>
    <row r="23" spans="1:36" ht="14.5" thickBot="1" x14ac:dyDescent="0.35">
      <c r="A23" s="32" t="s">
        <v>29</v>
      </c>
      <c r="B23" s="4">
        <v>130</v>
      </c>
      <c r="C23" s="4">
        <v>154</v>
      </c>
      <c r="D23" s="4">
        <v>4519.5630421837304</v>
      </c>
      <c r="E23" s="37">
        <v>1976</v>
      </c>
      <c r="F23" s="4">
        <v>1.00325</v>
      </c>
      <c r="G23" s="4">
        <f t="shared" si="0"/>
        <v>3.7578235184749041E-5</v>
      </c>
      <c r="H23" s="4">
        <v>0.19189999999999999</v>
      </c>
      <c r="I23" s="4">
        <v>0.68274000000000001</v>
      </c>
      <c r="J23" s="4">
        <v>4831.466523975977</v>
      </c>
      <c r="K23" s="31">
        <v>188.68</v>
      </c>
      <c r="L23" s="4">
        <v>1.3547499999999999</v>
      </c>
      <c r="M23" s="4">
        <f t="shared" si="1"/>
        <v>3.7578235184749041E-5</v>
      </c>
      <c r="N23" s="4">
        <v>5106.6794131375746</v>
      </c>
      <c r="O23" s="4">
        <v>80</v>
      </c>
      <c r="P23" s="4">
        <v>52</v>
      </c>
      <c r="Q23" s="4">
        <v>48</v>
      </c>
      <c r="R23" s="4">
        <v>68</v>
      </c>
      <c r="S23" s="4">
        <v>0.16772000000000004</v>
      </c>
      <c r="T23" s="4">
        <v>0.46035000000000004</v>
      </c>
      <c r="U23" s="4">
        <v>0.62961999999999996</v>
      </c>
      <c r="V23" s="4">
        <v>0.72903000000000007</v>
      </c>
    </row>
    <row r="24" spans="1:36" x14ac:dyDescent="0.3">
      <c r="A24" s="32" t="s">
        <v>30</v>
      </c>
      <c r="B24" s="4">
        <v>114</v>
      </c>
      <c r="C24" s="4">
        <v>130</v>
      </c>
      <c r="D24" s="4">
        <v>4893.1160056565586</v>
      </c>
      <c r="E24" s="37">
        <v>2281</v>
      </c>
      <c r="F24" s="4">
        <v>1.492667</v>
      </c>
      <c r="G24" s="4">
        <f t="shared" si="0"/>
        <v>8.6575393213623571E-5</v>
      </c>
      <c r="H24" s="4">
        <v>0.45794000000000001</v>
      </c>
      <c r="I24" s="4">
        <v>0.19189999999999999</v>
      </c>
      <c r="J24" s="4">
        <v>4601.6626610300673</v>
      </c>
      <c r="K24" s="31">
        <v>123.72</v>
      </c>
      <c r="L24" s="4">
        <v>1.7404999999999999</v>
      </c>
      <c r="M24" s="4">
        <f t="shared" si="1"/>
        <v>8.6575393213623571E-5</v>
      </c>
      <c r="N24" s="4">
        <v>5289.4937349003949</v>
      </c>
      <c r="O24" s="4">
        <v>154</v>
      </c>
      <c r="P24" s="4">
        <v>80</v>
      </c>
      <c r="Q24" s="4">
        <v>52</v>
      </c>
      <c r="R24" s="4">
        <v>48</v>
      </c>
      <c r="S24" s="4">
        <v>0.68274000000000001</v>
      </c>
      <c r="T24" s="4">
        <v>0.16772000000000004</v>
      </c>
      <c r="U24" s="4">
        <v>0.46035000000000004</v>
      </c>
      <c r="V24" s="4">
        <v>0.62961999999999996</v>
      </c>
      <c r="AD24" s="40"/>
      <c r="AE24" s="40" t="s">
        <v>55</v>
      </c>
      <c r="AF24" s="40" t="s">
        <v>43</v>
      </c>
      <c r="AG24" s="40" t="s">
        <v>56</v>
      </c>
      <c r="AH24" s="40" t="s">
        <v>57</v>
      </c>
      <c r="AI24" s="40" t="s">
        <v>58</v>
      </c>
      <c r="AJ24" s="40" t="s">
        <v>59</v>
      </c>
    </row>
    <row r="25" spans="1:36" x14ac:dyDescent="0.3">
      <c r="A25" s="32" t="s">
        <v>31</v>
      </c>
      <c r="B25" s="4">
        <v>164</v>
      </c>
      <c r="C25" s="4">
        <v>114</v>
      </c>
      <c r="D25" s="4">
        <v>4831.466523975977</v>
      </c>
      <c r="E25" s="37">
        <v>2893</v>
      </c>
      <c r="F25" s="4">
        <v>1.3547499999999999</v>
      </c>
      <c r="G25" s="4">
        <f t="shared" si="0"/>
        <v>4.1711582983305064E-5</v>
      </c>
      <c r="H25" s="4">
        <v>0.24021999999999996</v>
      </c>
      <c r="I25" s="4">
        <v>0.45794000000000001</v>
      </c>
      <c r="J25" s="4">
        <v>4579.7497859848163</v>
      </c>
      <c r="K25" s="31">
        <v>137.13999999999999</v>
      </c>
      <c r="L25" s="4">
        <v>1.6655</v>
      </c>
      <c r="M25" s="4">
        <f t="shared" si="1"/>
        <v>4.1711582983305064E-5</v>
      </c>
      <c r="N25" s="4">
        <v>5759.0717690131132</v>
      </c>
      <c r="O25" s="4">
        <v>130</v>
      </c>
      <c r="P25" s="4">
        <v>154</v>
      </c>
      <c r="Q25" s="4">
        <v>80</v>
      </c>
      <c r="R25" s="4">
        <v>52</v>
      </c>
      <c r="S25" s="4">
        <v>0.19189999999999999</v>
      </c>
      <c r="T25" s="4">
        <v>0.68274000000000001</v>
      </c>
      <c r="U25" s="4">
        <v>0.16772000000000004</v>
      </c>
      <c r="V25" s="4">
        <v>0.46035000000000004</v>
      </c>
      <c r="AD25" s="4" t="s">
        <v>49</v>
      </c>
      <c r="AE25" s="33">
        <v>648.11866476717296</v>
      </c>
      <c r="AF25" s="33">
        <v>835.02629420587709</v>
      </c>
      <c r="AG25" s="33">
        <v>0.77616557617930326</v>
      </c>
      <c r="AH25" s="33">
        <v>0.44493268088616711</v>
      </c>
      <c r="AI25" s="33">
        <v>-1071.6501807125485</v>
      </c>
      <c r="AJ25" s="33">
        <v>2367.8875102468946</v>
      </c>
    </row>
    <row r="26" spans="1:36" x14ac:dyDescent="0.3">
      <c r="A26" s="32" t="s">
        <v>32</v>
      </c>
      <c r="B26" s="4">
        <v>354</v>
      </c>
      <c r="C26" s="4">
        <v>164</v>
      </c>
      <c r="D26" s="4">
        <v>4601.6626610300673</v>
      </c>
      <c r="E26" s="37">
        <v>2902</v>
      </c>
      <c r="F26" s="4">
        <v>1.7404999999999999</v>
      </c>
      <c r="G26" s="4">
        <f t="shared" si="0"/>
        <v>1.4205183601776036E-4</v>
      </c>
      <c r="H26" s="4">
        <v>0.88543000000000005</v>
      </c>
      <c r="I26" s="4">
        <v>0.24021999999999996</v>
      </c>
      <c r="J26" s="4">
        <v>5106.6794131375746</v>
      </c>
      <c r="K26" s="31">
        <v>130.49</v>
      </c>
      <c r="L26" s="4">
        <v>1.467333</v>
      </c>
      <c r="M26" s="4">
        <f t="shared" si="1"/>
        <v>1.4205183601776036E-4</v>
      </c>
      <c r="N26" s="4">
        <v>6233.1471723413488</v>
      </c>
      <c r="O26" s="4">
        <v>114</v>
      </c>
      <c r="P26" s="4">
        <v>130</v>
      </c>
      <c r="Q26" s="4">
        <v>154</v>
      </c>
      <c r="R26" s="4">
        <v>80</v>
      </c>
      <c r="S26" s="4">
        <v>0.45794000000000001</v>
      </c>
      <c r="T26" s="4">
        <v>0.19189999999999999</v>
      </c>
      <c r="U26" s="4">
        <v>0.68274000000000001</v>
      </c>
      <c r="V26" s="4">
        <v>0.16772000000000004</v>
      </c>
      <c r="AD26" s="16" t="s">
        <v>7</v>
      </c>
      <c r="AE26" s="33">
        <v>-0.10190212830560851</v>
      </c>
      <c r="AF26" s="33">
        <v>0.14095478892494717</v>
      </c>
      <c r="AG26" s="33">
        <v>-0.72294193821160158</v>
      </c>
      <c r="AH26" s="52">
        <v>0.47642520388328125</v>
      </c>
      <c r="AI26" s="33">
        <v>-0.39220395029174077</v>
      </c>
      <c r="AJ26" s="33">
        <v>0.18839969368052373</v>
      </c>
    </row>
    <row r="27" spans="1:36" x14ac:dyDescent="0.3">
      <c r="A27" s="32" t="s">
        <v>33</v>
      </c>
      <c r="B27" s="4">
        <v>430</v>
      </c>
      <c r="C27" s="4">
        <v>354</v>
      </c>
      <c r="D27" s="4">
        <v>4579.7497859848163</v>
      </c>
      <c r="E27" s="37">
        <v>3043</v>
      </c>
      <c r="F27" s="4">
        <v>1.6655</v>
      </c>
      <c r="G27" s="4">
        <f t="shared" si="0"/>
        <v>6.2749875962919989E-5</v>
      </c>
      <c r="H27" s="4">
        <v>0.39359000000000005</v>
      </c>
      <c r="I27" s="4">
        <v>0.88543000000000005</v>
      </c>
      <c r="J27" s="4">
        <v>5289.4937349003949</v>
      </c>
      <c r="K27" s="31">
        <v>109.37</v>
      </c>
      <c r="L27" s="4">
        <v>1.33375</v>
      </c>
      <c r="M27" s="4">
        <f t="shared" si="1"/>
        <v>6.2749875962919989E-5</v>
      </c>
      <c r="N27" s="4">
        <v>6272.3629961050337</v>
      </c>
      <c r="O27" s="4">
        <v>164</v>
      </c>
      <c r="P27" s="4">
        <v>114</v>
      </c>
      <c r="Q27" s="4">
        <v>130</v>
      </c>
      <c r="R27" s="4">
        <v>154</v>
      </c>
      <c r="S27" s="4">
        <v>0.24021999999999996</v>
      </c>
      <c r="T27" s="4">
        <v>0.45794000000000001</v>
      </c>
      <c r="U27" s="4">
        <v>0.19189999999999999</v>
      </c>
      <c r="V27" s="4">
        <v>0.68274000000000001</v>
      </c>
      <c r="AD27" s="16" t="s">
        <v>81</v>
      </c>
      <c r="AE27" s="33">
        <v>0.14712343243870199</v>
      </c>
      <c r="AF27" s="33">
        <v>0.12652472632433157</v>
      </c>
      <c r="AG27" s="33">
        <v>1.1628037990105429</v>
      </c>
      <c r="AH27" s="52">
        <v>0.25588891971423622</v>
      </c>
      <c r="AI27" s="33">
        <v>-0.11345911930281891</v>
      </c>
      <c r="AJ27" s="33">
        <v>0.40770598418022286</v>
      </c>
    </row>
    <row r="28" spans="1:36" ht="14.5" thickBot="1" x14ac:dyDescent="0.35">
      <c r="A28" s="32" t="s">
        <v>34</v>
      </c>
      <c r="B28" s="4">
        <v>230</v>
      </c>
      <c r="C28" s="4">
        <v>430</v>
      </c>
      <c r="D28" s="4">
        <v>5106.6794131375746</v>
      </c>
      <c r="E28" s="37">
        <v>2973</v>
      </c>
      <c r="F28" s="4">
        <v>1.467333</v>
      </c>
      <c r="G28" s="4">
        <f t="shared" si="0"/>
        <v>4.7305923846267204E-4</v>
      </c>
      <c r="H28" s="4">
        <v>2.4657399999999998</v>
      </c>
      <c r="I28" s="4">
        <v>0.39359000000000005</v>
      </c>
      <c r="J28" s="4">
        <v>5759.0717690131132</v>
      </c>
      <c r="K28" s="31">
        <v>111.56</v>
      </c>
      <c r="L28" s="4">
        <v>1.148333</v>
      </c>
      <c r="M28" s="4">
        <f t="shared" si="1"/>
        <v>4.7305923846267204E-4</v>
      </c>
      <c r="N28" s="4">
        <v>5212.3281811661845</v>
      </c>
      <c r="O28" s="4">
        <v>354</v>
      </c>
      <c r="P28" s="4">
        <v>164</v>
      </c>
      <c r="Q28" s="4">
        <v>114</v>
      </c>
      <c r="R28" s="4">
        <v>130</v>
      </c>
      <c r="S28" s="4">
        <v>0.88543000000000005</v>
      </c>
      <c r="T28" s="4">
        <v>0.24021999999999996</v>
      </c>
      <c r="U28" s="4">
        <v>0.45794000000000001</v>
      </c>
      <c r="V28" s="4">
        <v>0.19189999999999999</v>
      </c>
      <c r="AD28" s="18" t="s">
        <v>101</v>
      </c>
      <c r="AE28" s="51">
        <v>-51.082336327803439</v>
      </c>
      <c r="AF28" s="51">
        <v>83.643517865247816</v>
      </c>
      <c r="AG28" s="51">
        <v>-0.61071482443025171</v>
      </c>
      <c r="AH28" s="53">
        <v>0.54690112171810101</v>
      </c>
      <c r="AI28" s="51">
        <v>-223.34938605919052</v>
      </c>
      <c r="AJ28" s="51">
        <v>121.18471340358366</v>
      </c>
    </row>
    <row r="29" spans="1:36" x14ac:dyDescent="0.3">
      <c r="A29" s="32" t="s">
        <v>35</v>
      </c>
      <c r="B29" s="4">
        <v>250</v>
      </c>
      <c r="C29" s="4">
        <v>230</v>
      </c>
      <c r="D29" s="4">
        <v>5289.4937349003949</v>
      </c>
      <c r="E29" s="37">
        <v>2815</v>
      </c>
      <c r="F29" s="4">
        <v>1.33375</v>
      </c>
      <c r="G29" s="4">
        <f t="shared" si="0"/>
        <v>3.4879557920931977E-4</v>
      </c>
      <c r="H29" s="4">
        <v>1.7080499999999998</v>
      </c>
      <c r="I29" s="4">
        <v>2.4657399999999998</v>
      </c>
      <c r="J29" s="4">
        <v>6233.1471723413488</v>
      </c>
      <c r="K29" s="31">
        <v>131.01</v>
      </c>
      <c r="L29" s="4">
        <v>1.102417</v>
      </c>
      <c r="M29" s="4">
        <f t="shared" si="1"/>
        <v>3.4879557920931977E-4</v>
      </c>
      <c r="N29" s="4">
        <v>4896.9944053532918</v>
      </c>
      <c r="O29" s="4">
        <v>430</v>
      </c>
      <c r="P29" s="4">
        <v>354</v>
      </c>
      <c r="Q29" s="4">
        <v>164</v>
      </c>
      <c r="R29" s="4">
        <v>114</v>
      </c>
      <c r="S29" s="4">
        <v>0.39359000000000005</v>
      </c>
      <c r="T29" s="4">
        <v>0.88543000000000005</v>
      </c>
      <c r="U29" s="4">
        <v>0.24021999999999996</v>
      </c>
      <c r="V29" s="4">
        <v>0.45794000000000001</v>
      </c>
    </row>
    <row r="30" spans="1:36" x14ac:dyDescent="0.3">
      <c r="A30" s="32" t="s">
        <v>36</v>
      </c>
      <c r="B30" s="4">
        <v>208</v>
      </c>
      <c r="C30" s="4">
        <v>250</v>
      </c>
      <c r="D30" s="4">
        <v>5759.0717690131132</v>
      </c>
      <c r="E30" s="37">
        <v>2585</v>
      </c>
      <c r="F30" s="4">
        <v>1.148333</v>
      </c>
      <c r="G30" s="4">
        <f t="shared" si="0"/>
        <v>2.7173652292331279E-4</v>
      </c>
      <c r="H30" s="4">
        <v>1.2078499999999999</v>
      </c>
      <c r="I30" s="4">
        <v>1.7080499999999998</v>
      </c>
      <c r="J30" s="4">
        <v>6272.3629961050337</v>
      </c>
      <c r="K30" s="31">
        <v>162.27000000000001</v>
      </c>
      <c r="L30" s="4">
        <v>0.83558330000000003</v>
      </c>
      <c r="M30" s="4">
        <f t="shared" si="1"/>
        <v>2.7173652292331279E-4</v>
      </c>
      <c r="N30" s="4">
        <v>4444.9306519641796</v>
      </c>
      <c r="O30" s="4">
        <v>230</v>
      </c>
      <c r="P30" s="4">
        <v>430</v>
      </c>
      <c r="Q30" s="4">
        <v>354</v>
      </c>
      <c r="R30" s="4">
        <v>164</v>
      </c>
      <c r="S30" s="4">
        <v>2.4657399999999998</v>
      </c>
      <c r="T30" s="4">
        <v>0.39359000000000005</v>
      </c>
      <c r="U30" s="4">
        <v>0.88543000000000005</v>
      </c>
      <c r="V30" s="4">
        <v>0.24021999999999996</v>
      </c>
    </row>
    <row r="31" spans="1:36" x14ac:dyDescent="0.3">
      <c r="A31" s="32" t="s">
        <v>37</v>
      </c>
      <c r="B31" s="4">
        <v>216</v>
      </c>
      <c r="C31" s="4">
        <v>208</v>
      </c>
      <c r="D31" s="4">
        <v>6233.1471723413488</v>
      </c>
      <c r="E31" s="37">
        <v>2385</v>
      </c>
      <c r="F31" s="4">
        <v>1.102417</v>
      </c>
      <c r="G31" s="4">
        <f t="shared" si="0"/>
        <v>2.6088811014003687E-4</v>
      </c>
      <c r="H31" s="4">
        <v>1.3054000000000001</v>
      </c>
      <c r="I31" s="4">
        <v>1.2078499999999999</v>
      </c>
      <c r="J31" s="4">
        <v>5212.3281811661845</v>
      </c>
      <c r="K31" s="31">
        <v>114.17</v>
      </c>
      <c r="L31" s="4">
        <v>0.68966669999999997</v>
      </c>
      <c r="M31" s="4">
        <f t="shared" si="1"/>
        <v>2.6088811014003687E-4</v>
      </c>
      <c r="N31" s="4">
        <v>5003.6776275442398</v>
      </c>
      <c r="O31" s="4">
        <v>250</v>
      </c>
      <c r="P31" s="4">
        <v>230</v>
      </c>
      <c r="Q31" s="4">
        <v>430</v>
      </c>
      <c r="R31" s="4">
        <v>354</v>
      </c>
      <c r="S31" s="4">
        <v>1.7080499999999998</v>
      </c>
      <c r="T31" s="4">
        <v>2.4657399999999998</v>
      </c>
      <c r="U31" s="4">
        <v>0.39359000000000005</v>
      </c>
      <c r="V31" s="4">
        <v>0.88543000000000005</v>
      </c>
      <c r="AD31" s="10" t="s">
        <v>74</v>
      </c>
    </row>
    <row r="32" spans="1:36" x14ac:dyDescent="0.3">
      <c r="A32" s="6">
        <v>2017</v>
      </c>
      <c r="B32" s="4">
        <v>98</v>
      </c>
      <c r="C32" s="4">
        <v>216</v>
      </c>
      <c r="D32" s="4">
        <v>6272.3629961050337</v>
      </c>
      <c r="E32" s="37">
        <v>2589</v>
      </c>
      <c r="F32" s="4">
        <v>0.83558330000000003</v>
      </c>
      <c r="G32" s="4">
        <f t="shared" si="0"/>
        <v>1.6002961382111E-4</v>
      </c>
      <c r="H32" s="4">
        <v>0.78908</v>
      </c>
      <c r="I32" s="4">
        <v>1.3054000000000001</v>
      </c>
      <c r="J32" s="4">
        <v>4896.9944053532918</v>
      </c>
      <c r="K32" s="31">
        <v>112.69</v>
      </c>
      <c r="L32" s="4">
        <v>0.5203333</v>
      </c>
      <c r="M32" s="4">
        <f t="shared" si="1"/>
        <v>1.6002961382111E-4</v>
      </c>
      <c r="N32" s="4">
        <v>4930.8373691514216</v>
      </c>
      <c r="O32" s="4">
        <v>208</v>
      </c>
      <c r="P32" s="4">
        <v>250</v>
      </c>
      <c r="Q32" s="4">
        <v>230</v>
      </c>
      <c r="R32" s="4">
        <v>430</v>
      </c>
      <c r="S32" s="4">
        <v>1.2078499999999999</v>
      </c>
      <c r="T32" s="4">
        <v>1.7080499999999998</v>
      </c>
      <c r="U32" s="4">
        <v>2.4657399999999998</v>
      </c>
      <c r="V32" s="4">
        <v>0.39359000000000005</v>
      </c>
    </row>
    <row r="33" spans="1:38" x14ac:dyDescent="0.3">
      <c r="A33" s="6">
        <v>2018</v>
      </c>
      <c r="B33" s="4">
        <v>152</v>
      </c>
      <c r="C33" s="4">
        <v>98</v>
      </c>
      <c r="D33" s="4">
        <v>5212.3281811661845</v>
      </c>
      <c r="E33" s="37">
        <v>2565</v>
      </c>
      <c r="F33" s="4">
        <v>0.68966669999999997</v>
      </c>
      <c r="G33" s="4">
        <f t="shared" si="0"/>
        <v>5.4434929787639712E-4</v>
      </c>
      <c r="H33" s="4">
        <v>2.7440000000000002</v>
      </c>
      <c r="I33" s="4">
        <v>0.78908</v>
      </c>
      <c r="J33" s="4">
        <v>4444.9306519641796</v>
      </c>
      <c r="K33" s="31">
        <v>162.32</v>
      </c>
      <c r="L33" s="4">
        <v>0.35</v>
      </c>
      <c r="M33" s="4">
        <f t="shared" si="1"/>
        <v>5.4434929787639712E-4</v>
      </c>
      <c r="N33" s="4">
        <v>5040.8809393248594</v>
      </c>
      <c r="O33" s="4">
        <v>216</v>
      </c>
      <c r="P33" s="4">
        <v>208</v>
      </c>
      <c r="Q33" s="4">
        <v>250</v>
      </c>
      <c r="R33" s="4">
        <v>230</v>
      </c>
      <c r="S33" s="4">
        <v>1.3054000000000001</v>
      </c>
      <c r="T33" s="4">
        <v>1.2078499999999999</v>
      </c>
      <c r="U33" s="4">
        <v>1.7080499999999998</v>
      </c>
      <c r="V33" s="4">
        <v>2.4657399999999998</v>
      </c>
      <c r="AD33" s="4" t="s">
        <v>38</v>
      </c>
    </row>
    <row r="34" spans="1:38" ht="14.5" thickBot="1" x14ac:dyDescent="0.35">
      <c r="A34" s="6">
        <v>2019</v>
      </c>
      <c r="B34" s="4">
        <v>212</v>
      </c>
      <c r="C34" s="4">
        <v>152</v>
      </c>
      <c r="D34" s="4">
        <v>4896.9944053532918</v>
      </c>
      <c r="E34" s="37">
        <v>2573</v>
      </c>
      <c r="F34" s="4">
        <v>0.5203333</v>
      </c>
      <c r="G34" s="4">
        <f t="shared" si="0"/>
        <v>4.7426395375003793E-4</v>
      </c>
      <c r="H34" s="4">
        <v>2.4272799999999997</v>
      </c>
      <c r="I34" s="4">
        <v>2.7440000000000002</v>
      </c>
      <c r="J34" s="4">
        <v>5003.6776275442398</v>
      </c>
      <c r="K34" s="31">
        <v>150.97999999999999</v>
      </c>
      <c r="L34" s="4">
        <v>-6.6250000000000003E-2</v>
      </c>
      <c r="M34" s="4">
        <f t="shared" si="1"/>
        <v>4.7426395375003793E-4</v>
      </c>
      <c r="N34" s="4">
        <v>5117.9938530165082</v>
      </c>
      <c r="O34" s="4">
        <v>98</v>
      </c>
      <c r="P34" s="4">
        <v>216</v>
      </c>
      <c r="Q34" s="4">
        <v>208</v>
      </c>
      <c r="R34" s="4">
        <v>250</v>
      </c>
      <c r="S34" s="4">
        <v>0.78908</v>
      </c>
      <c r="T34" s="4">
        <v>1.3054000000000001</v>
      </c>
      <c r="U34" s="4">
        <v>1.2078499999999999</v>
      </c>
      <c r="V34" s="4">
        <v>1.7080499999999998</v>
      </c>
    </row>
    <row r="35" spans="1:38" x14ac:dyDescent="0.3">
      <c r="A35" s="6">
        <v>2020</v>
      </c>
      <c r="B35" s="4">
        <v>1008</v>
      </c>
      <c r="C35" s="4">
        <v>212</v>
      </c>
      <c r="D35" s="4">
        <v>4444.9306519641796</v>
      </c>
      <c r="E35" s="37">
        <v>2866</v>
      </c>
      <c r="F35" s="4">
        <v>0.35</v>
      </c>
      <c r="G35" s="4">
        <f t="shared" si="0"/>
        <v>8.9447181636270355E-4</v>
      </c>
      <c r="H35" s="4">
        <v>4.516</v>
      </c>
      <c r="I35" s="4">
        <v>2.4272799999999997</v>
      </c>
      <c r="J35" s="4">
        <v>4930.8373691514216</v>
      </c>
      <c r="K35" s="31">
        <v>127.08</v>
      </c>
      <c r="L35" s="4">
        <v>5.1666669999999998E-2</v>
      </c>
      <c r="M35" s="4">
        <f t="shared" si="1"/>
        <v>8.9447181636270355E-4</v>
      </c>
      <c r="N35" s="4">
        <v>5048.7895955894337</v>
      </c>
      <c r="O35" s="4">
        <v>152</v>
      </c>
      <c r="P35" s="4">
        <v>98</v>
      </c>
      <c r="Q35" s="4">
        <v>216</v>
      </c>
      <c r="R35" s="4">
        <v>208</v>
      </c>
      <c r="S35" s="4">
        <v>2.7440000000000002</v>
      </c>
      <c r="T35" s="4">
        <v>0.78908</v>
      </c>
      <c r="U35" s="4">
        <v>1.3054000000000001</v>
      </c>
      <c r="V35" s="4">
        <v>1.2078499999999999</v>
      </c>
      <c r="AD35" s="39" t="s">
        <v>39</v>
      </c>
      <c r="AE35" s="39"/>
    </row>
    <row r="36" spans="1:38" x14ac:dyDescent="0.3">
      <c r="A36" s="6">
        <v>2021</v>
      </c>
      <c r="B36" s="4">
        <v>1666</v>
      </c>
      <c r="C36" s="4">
        <v>1008</v>
      </c>
      <c r="D36" s="4">
        <v>5003.6776275442398</v>
      </c>
      <c r="E36" s="37">
        <v>2970</v>
      </c>
      <c r="F36" s="4">
        <v>-6.6250000000000003E-2</v>
      </c>
      <c r="G36" s="4">
        <f t="shared" si="0"/>
        <v>2.2331251547587699E-3</v>
      </c>
      <c r="H36" s="4">
        <v>11.177989999999999</v>
      </c>
      <c r="I36" s="4">
        <v>4.516</v>
      </c>
      <c r="J36" s="4">
        <v>5040.8809393248594</v>
      </c>
      <c r="K36" s="69">
        <v>203.4295642859999</v>
      </c>
      <c r="L36" s="4">
        <v>6.5000000000000002E-2</v>
      </c>
      <c r="M36" s="4">
        <f t="shared" si="1"/>
        <v>2.2331251547587699E-3</v>
      </c>
      <c r="N36" s="4">
        <v>5005.5367367922936</v>
      </c>
      <c r="O36" s="4">
        <v>212</v>
      </c>
      <c r="P36" s="4">
        <v>152</v>
      </c>
      <c r="Q36" s="4">
        <v>98</v>
      </c>
      <c r="R36" s="4">
        <v>216</v>
      </c>
      <c r="S36" s="4">
        <v>2.4272799999999997</v>
      </c>
      <c r="T36" s="4">
        <v>2.7440000000000002</v>
      </c>
      <c r="U36" s="4">
        <v>0.78908</v>
      </c>
      <c r="V36" s="4">
        <v>1.3054000000000001</v>
      </c>
      <c r="AD36" s="4" t="s">
        <v>40</v>
      </c>
      <c r="AE36" s="4">
        <v>0.90274295115623782</v>
      </c>
    </row>
    <row r="37" spans="1:38" x14ac:dyDescent="0.3">
      <c r="A37" s="6">
        <v>2022</v>
      </c>
      <c r="B37" s="4">
        <v>2046</v>
      </c>
      <c r="C37" s="4">
        <v>1666</v>
      </c>
      <c r="D37" s="4">
        <v>4930.8373691514216</v>
      </c>
      <c r="E37" s="68">
        <v>3208</v>
      </c>
      <c r="F37" s="4">
        <v>5.1666669999999998E-2</v>
      </c>
      <c r="G37" s="4">
        <f t="shared" si="0"/>
        <v>2.0830006798447207E-3</v>
      </c>
      <c r="H37" s="4">
        <v>8.8134699999999988</v>
      </c>
      <c r="I37" s="4">
        <v>11.177989999999999</v>
      </c>
      <c r="J37" s="4">
        <v>5117.9938530165082</v>
      </c>
      <c r="K37" s="27">
        <v>181.32189993150001</v>
      </c>
      <c r="L37" s="4">
        <v>-0.11041670000000001</v>
      </c>
      <c r="M37" s="4">
        <f t="shared" si="1"/>
        <v>2.0830006798447207E-3</v>
      </c>
      <c r="N37" s="4">
        <v>4231.1412018631736</v>
      </c>
      <c r="O37" s="4">
        <v>1008</v>
      </c>
      <c r="P37" s="4">
        <v>212</v>
      </c>
      <c r="Q37" s="4">
        <v>152</v>
      </c>
      <c r="R37" s="4">
        <v>98</v>
      </c>
      <c r="S37" s="4">
        <v>4.516</v>
      </c>
      <c r="T37" s="4">
        <v>2.4272799999999997</v>
      </c>
      <c r="U37" s="4">
        <v>2.7440000000000002</v>
      </c>
      <c r="V37" s="4">
        <v>0.78908</v>
      </c>
      <c r="AD37" s="4" t="s">
        <v>41</v>
      </c>
      <c r="AE37" s="34">
        <v>0.81494483586227351</v>
      </c>
    </row>
    <row r="38" spans="1:38" x14ac:dyDescent="0.3">
      <c r="AD38" s="4" t="s">
        <v>42</v>
      </c>
      <c r="AE38" s="4">
        <v>0.80877633039101593</v>
      </c>
    </row>
    <row r="39" spans="1:38" x14ac:dyDescent="0.3">
      <c r="C39" s="33"/>
      <c r="AD39" s="4" t="s">
        <v>43</v>
      </c>
      <c r="AE39" s="4">
        <v>199.4253354066845</v>
      </c>
    </row>
    <row r="40" spans="1:38" ht="14.5" thickBot="1" x14ac:dyDescent="0.35">
      <c r="C40" s="33"/>
      <c r="O40" s="33"/>
      <c r="S40" s="33"/>
      <c r="AD40" s="14" t="s">
        <v>44</v>
      </c>
      <c r="AE40" s="14">
        <v>32</v>
      </c>
    </row>
    <row r="42" spans="1:38" ht="14.5" thickBot="1" x14ac:dyDescent="0.35">
      <c r="AD42" s="4" t="s">
        <v>45</v>
      </c>
    </row>
    <row r="43" spans="1:38" x14ac:dyDescent="0.3">
      <c r="AD43" s="40"/>
      <c r="AE43" s="40" t="s">
        <v>50</v>
      </c>
      <c r="AF43" s="40" t="s">
        <v>51</v>
      </c>
      <c r="AG43" s="40" t="s">
        <v>52</v>
      </c>
      <c r="AH43" s="40" t="s">
        <v>53</v>
      </c>
      <c r="AI43" s="40" t="s">
        <v>54</v>
      </c>
    </row>
    <row r="44" spans="1:38" x14ac:dyDescent="0.3">
      <c r="AD44" s="4" t="s">
        <v>46</v>
      </c>
      <c r="AE44" s="4">
        <v>1</v>
      </c>
      <c r="AF44" s="4">
        <v>5254228.0679379422</v>
      </c>
      <c r="AG44" s="4">
        <v>5254228.0679379422</v>
      </c>
      <c r="AH44" s="4">
        <v>132.11382232852804</v>
      </c>
      <c r="AI44" s="4">
        <v>1.6243608231490051E-12</v>
      </c>
    </row>
    <row r="45" spans="1:38" x14ac:dyDescent="0.3">
      <c r="AD45" s="4" t="s">
        <v>47</v>
      </c>
      <c r="AE45" s="4">
        <v>30</v>
      </c>
      <c r="AF45" s="4">
        <v>1193113.9320620582</v>
      </c>
      <c r="AG45" s="4">
        <v>39770.46440206861</v>
      </c>
    </row>
    <row r="46" spans="1:38" ht="14.5" thickBot="1" x14ac:dyDescent="0.35">
      <c r="AD46" s="14" t="s">
        <v>48</v>
      </c>
      <c r="AE46" s="14">
        <v>31</v>
      </c>
      <c r="AF46" s="14">
        <v>6447342</v>
      </c>
      <c r="AG46" s="14"/>
      <c r="AH46" s="14"/>
      <c r="AI46" s="14"/>
    </row>
    <row r="47" spans="1:38" ht="14.5" thickBot="1" x14ac:dyDescent="0.35"/>
    <row r="48" spans="1:38" x14ac:dyDescent="0.3">
      <c r="AD48" s="40"/>
      <c r="AE48" s="40" t="s">
        <v>55</v>
      </c>
      <c r="AF48" s="40" t="s">
        <v>43</v>
      </c>
      <c r="AG48" s="40" t="s">
        <v>56</v>
      </c>
      <c r="AH48" s="40" t="s">
        <v>57</v>
      </c>
      <c r="AI48" s="40" t="s">
        <v>58</v>
      </c>
      <c r="AJ48" s="40" t="s">
        <v>59</v>
      </c>
      <c r="AK48" s="40" t="s">
        <v>60</v>
      </c>
      <c r="AL48" s="40" t="s">
        <v>61</v>
      </c>
    </row>
    <row r="49" spans="30:38" x14ac:dyDescent="0.3">
      <c r="AD49" s="4" t="s">
        <v>49</v>
      </c>
      <c r="AE49" s="4">
        <v>1.9885386621863859</v>
      </c>
      <c r="AF49" s="4">
        <v>42.914027867156598</v>
      </c>
      <c r="AG49" s="4">
        <v>4.6337730598070351E-2</v>
      </c>
      <c r="AH49" s="4">
        <v>0.96334815860593337</v>
      </c>
      <c r="AI49" s="4">
        <v>-85.653598439851294</v>
      </c>
      <c r="AJ49" s="4">
        <v>89.630675764224065</v>
      </c>
      <c r="AK49" s="4">
        <v>-85.653598439851294</v>
      </c>
      <c r="AL49" s="4">
        <v>89.630675764224065</v>
      </c>
    </row>
    <row r="50" spans="30:38" ht="14.5" thickBot="1" x14ac:dyDescent="0.35">
      <c r="AD50" s="14" t="s">
        <v>6</v>
      </c>
      <c r="AE50" s="14">
        <v>1.2690872479991591</v>
      </c>
      <c r="AF50" s="14">
        <v>0.11041227320528882</v>
      </c>
      <c r="AG50" s="14">
        <v>11.494077706737849</v>
      </c>
      <c r="AH50" s="14">
        <v>1.6243608231490107E-12</v>
      </c>
      <c r="AI50" s="14">
        <v>1.0435953035943906</v>
      </c>
      <c r="AJ50" s="14">
        <v>1.4945791924039276</v>
      </c>
      <c r="AK50" s="14">
        <v>1.0435953035943906</v>
      </c>
      <c r="AL50" s="14">
        <v>1.4945791924039276</v>
      </c>
    </row>
    <row r="53" spans="30:38" x14ac:dyDescent="0.3">
      <c r="AD53" s="10" t="s">
        <v>116</v>
      </c>
    </row>
    <row r="55" spans="30:38" x14ac:dyDescent="0.3">
      <c r="AD55" s="4" t="s">
        <v>38</v>
      </c>
    </row>
    <row r="56" spans="30:38" ht="14.5" thickBot="1" x14ac:dyDescent="0.35"/>
    <row r="57" spans="30:38" x14ac:dyDescent="0.3">
      <c r="AD57" s="39" t="s">
        <v>39</v>
      </c>
      <c r="AE57" s="39"/>
    </row>
    <row r="58" spans="30:38" x14ac:dyDescent="0.3">
      <c r="AD58" s="4" t="s">
        <v>40</v>
      </c>
      <c r="AE58" s="4">
        <v>0.91501399493501245</v>
      </c>
    </row>
    <row r="59" spans="30:38" x14ac:dyDescent="0.3">
      <c r="AD59" s="4" t="s">
        <v>41</v>
      </c>
      <c r="AE59" s="34">
        <v>0.83725061092693098</v>
      </c>
    </row>
    <row r="60" spans="30:38" x14ac:dyDescent="0.3">
      <c r="AD60" s="4" t="s">
        <v>42</v>
      </c>
      <c r="AE60" s="4">
        <v>0.81012571274808609</v>
      </c>
    </row>
    <row r="61" spans="30:38" x14ac:dyDescent="0.3">
      <c r="AD61" s="4" t="s">
        <v>43</v>
      </c>
      <c r="AE61" s="4">
        <v>205.00711628484362</v>
      </c>
    </row>
    <row r="62" spans="30:38" ht="14.5" thickBot="1" x14ac:dyDescent="0.35">
      <c r="AD62" s="14" t="s">
        <v>44</v>
      </c>
      <c r="AE62" s="14">
        <v>29</v>
      </c>
    </row>
    <row r="64" spans="30:38" ht="14.5" thickBot="1" x14ac:dyDescent="0.35">
      <c r="AD64" s="4" t="s">
        <v>45</v>
      </c>
    </row>
    <row r="65" spans="30:38" x14ac:dyDescent="0.3">
      <c r="AD65" s="40"/>
      <c r="AE65" s="40" t="s">
        <v>50</v>
      </c>
      <c r="AF65" s="40" t="s">
        <v>51</v>
      </c>
      <c r="AG65" s="40" t="s">
        <v>52</v>
      </c>
      <c r="AH65" s="40" t="s">
        <v>53</v>
      </c>
      <c r="AI65" s="40" t="s">
        <v>54</v>
      </c>
    </row>
    <row r="66" spans="30:38" x14ac:dyDescent="0.3">
      <c r="AD66" s="4" t="s">
        <v>46</v>
      </c>
      <c r="AE66" s="4">
        <v>4</v>
      </c>
      <c r="AF66" s="4">
        <v>5189018.5262658801</v>
      </c>
      <c r="AG66" s="4">
        <v>1297254.63156647</v>
      </c>
      <c r="AH66" s="4">
        <v>30.866497835553783</v>
      </c>
      <c r="AI66" s="4">
        <v>3.8148463105577532E-9</v>
      </c>
    </row>
    <row r="67" spans="30:38" x14ac:dyDescent="0.3">
      <c r="AD67" s="4" t="s">
        <v>47</v>
      </c>
      <c r="AE67" s="4">
        <v>24</v>
      </c>
      <c r="AF67" s="4">
        <v>1008670.0254582574</v>
      </c>
      <c r="AG67" s="4">
        <v>42027.91772742739</v>
      </c>
    </row>
    <row r="68" spans="30:38" ht="14.5" thickBot="1" x14ac:dyDescent="0.35">
      <c r="AD68" s="14" t="s">
        <v>48</v>
      </c>
      <c r="AE68" s="14">
        <v>28</v>
      </c>
      <c r="AF68" s="14">
        <v>6197688.5517241377</v>
      </c>
      <c r="AG68" s="14"/>
      <c r="AH68" s="14"/>
      <c r="AI68" s="14"/>
    </row>
    <row r="69" spans="30:38" ht="14.5" thickBot="1" x14ac:dyDescent="0.35"/>
    <row r="70" spans="30:38" x14ac:dyDescent="0.3">
      <c r="AD70" s="40"/>
      <c r="AE70" s="40" t="s">
        <v>55</v>
      </c>
      <c r="AF70" s="40" t="s">
        <v>43</v>
      </c>
      <c r="AG70" s="40" t="s">
        <v>56</v>
      </c>
      <c r="AH70" s="40" t="s">
        <v>57</v>
      </c>
      <c r="AI70" s="40" t="s">
        <v>58</v>
      </c>
      <c r="AJ70" s="40" t="s">
        <v>59</v>
      </c>
      <c r="AK70" s="40" t="s">
        <v>60</v>
      </c>
      <c r="AL70" s="40" t="s">
        <v>61</v>
      </c>
    </row>
    <row r="71" spans="30:38" x14ac:dyDescent="0.3">
      <c r="AD71" s="4" t="s">
        <v>49</v>
      </c>
      <c r="AE71" s="4">
        <v>595.17101254509373</v>
      </c>
      <c r="AF71" s="4">
        <v>387.18537663620191</v>
      </c>
      <c r="AG71" s="4">
        <v>1.5371732726990732</v>
      </c>
      <c r="AH71" s="4">
        <v>0.13733138716828508</v>
      </c>
      <c r="AI71" s="4">
        <v>-203.94032937776865</v>
      </c>
      <c r="AJ71" s="4">
        <v>1394.2823544679561</v>
      </c>
      <c r="AK71" s="4">
        <v>-203.94032937776865</v>
      </c>
      <c r="AL71" s="4">
        <v>1394.2823544679561</v>
      </c>
    </row>
    <row r="72" spans="30:38" x14ac:dyDescent="0.3">
      <c r="AD72" s="4" t="s">
        <v>6</v>
      </c>
      <c r="AE72" s="4">
        <v>1.2210130960238814</v>
      </c>
      <c r="AF72" s="4">
        <v>0.12709039510531103</v>
      </c>
      <c r="AG72" s="4">
        <v>9.6074380366204082</v>
      </c>
      <c r="AH72" s="4">
        <v>1.0683204137538193E-9</v>
      </c>
      <c r="AI72" s="4">
        <v>0.95871141236929258</v>
      </c>
      <c r="AJ72" s="4">
        <v>1.4833147796784703</v>
      </c>
      <c r="AK72" s="4">
        <v>0.95871141236929258</v>
      </c>
      <c r="AL72" s="4">
        <v>1.4833147796784703</v>
      </c>
    </row>
    <row r="73" spans="30:38" x14ac:dyDescent="0.3">
      <c r="AD73" s="16" t="s">
        <v>7</v>
      </c>
      <c r="AE73" s="4">
        <v>-0.11894999971208998</v>
      </c>
      <c r="AF73" s="4">
        <v>6.537544609464456E-2</v>
      </c>
      <c r="AG73" s="4">
        <v>-1.819490448139889</v>
      </c>
      <c r="AH73" s="16">
        <v>8.1334573946578434E-2</v>
      </c>
      <c r="AI73" s="4">
        <v>-0.25387828887261743</v>
      </c>
      <c r="AJ73" s="4">
        <v>1.5978289448437447E-2</v>
      </c>
      <c r="AK73" s="4">
        <v>-0.25387828887261743</v>
      </c>
      <c r="AL73" s="4">
        <v>1.5978289448437447E-2</v>
      </c>
    </row>
    <row r="74" spans="30:38" x14ac:dyDescent="0.3">
      <c r="AD74" s="16" t="s">
        <v>8</v>
      </c>
      <c r="AE74" s="4">
        <v>3.0779794647130307E-2</v>
      </c>
      <c r="AF74" s="4">
        <v>5.9898001802074836E-2</v>
      </c>
      <c r="AG74" s="4">
        <v>0.513870141258437</v>
      </c>
      <c r="AH74" s="16">
        <v>0.61204186031686514</v>
      </c>
      <c r="AI74" s="4">
        <v>-9.2843605116564823E-2</v>
      </c>
      <c r="AJ74" s="4">
        <v>0.15440319441082545</v>
      </c>
      <c r="AK74" s="4">
        <v>-9.2843605116564823E-2</v>
      </c>
      <c r="AL74" s="4">
        <v>0.15440319441082545</v>
      </c>
    </row>
    <row r="75" spans="30:38" ht="14.5" thickBot="1" x14ac:dyDescent="0.35">
      <c r="AD75" s="18" t="s">
        <v>9</v>
      </c>
      <c r="AE75" s="14">
        <v>-32.111777435155531</v>
      </c>
      <c r="AF75" s="14">
        <v>38.830173225776349</v>
      </c>
      <c r="AG75" s="14">
        <v>-0.8269800201107268</v>
      </c>
      <c r="AH75" s="18">
        <v>0.41639522232743043</v>
      </c>
      <c r="AI75" s="14">
        <v>-112.2533161036024</v>
      </c>
      <c r="AJ75" s="14">
        <v>48.029761233291339</v>
      </c>
      <c r="AK75" s="14">
        <v>-112.2533161036024</v>
      </c>
      <c r="AL75" s="14">
        <v>48.029761233291339</v>
      </c>
    </row>
    <row r="78" spans="30:38" x14ac:dyDescent="0.3">
      <c r="AD78" s="10" t="s">
        <v>179</v>
      </c>
    </row>
    <row r="80" spans="30:38" x14ac:dyDescent="0.3">
      <c r="AD80" s="4" t="s">
        <v>38</v>
      </c>
    </row>
    <row r="81" spans="30:38" ht="14.5" thickBot="1" x14ac:dyDescent="0.35"/>
    <row r="82" spans="30:38" x14ac:dyDescent="0.3">
      <c r="AD82" s="39" t="s">
        <v>39</v>
      </c>
      <c r="AE82" s="39"/>
    </row>
    <row r="83" spans="30:38" x14ac:dyDescent="0.3">
      <c r="AD83" s="4" t="s">
        <v>40</v>
      </c>
      <c r="AE83" s="4">
        <v>0.96351120003250212</v>
      </c>
    </row>
    <row r="84" spans="30:38" x14ac:dyDescent="0.3">
      <c r="AD84" s="4" t="s">
        <v>41</v>
      </c>
      <c r="AE84" s="34">
        <v>0.92835383258807236</v>
      </c>
    </row>
    <row r="85" spans="30:38" x14ac:dyDescent="0.3">
      <c r="AD85" s="4" t="s">
        <v>42</v>
      </c>
      <c r="AE85" s="4">
        <v>0.91277857880287061</v>
      </c>
    </row>
    <row r="86" spans="30:38" x14ac:dyDescent="0.3">
      <c r="AD86" s="4" t="s">
        <v>43</v>
      </c>
      <c r="AE86" s="4">
        <v>138.94644441276097</v>
      </c>
    </row>
    <row r="87" spans="30:38" ht="14.5" thickBot="1" x14ac:dyDescent="0.35">
      <c r="AD87" s="14" t="s">
        <v>44</v>
      </c>
      <c r="AE87" s="14">
        <v>29</v>
      </c>
    </row>
    <row r="89" spans="30:38" ht="14.5" thickBot="1" x14ac:dyDescent="0.35">
      <c r="AD89" s="4" t="s">
        <v>45</v>
      </c>
    </row>
    <row r="90" spans="30:38" x14ac:dyDescent="0.3">
      <c r="AD90" s="40"/>
      <c r="AE90" s="40" t="s">
        <v>50</v>
      </c>
      <c r="AF90" s="40" t="s">
        <v>51</v>
      </c>
      <c r="AG90" s="40" t="s">
        <v>52</v>
      </c>
      <c r="AH90" s="40" t="s">
        <v>53</v>
      </c>
      <c r="AI90" s="40" t="s">
        <v>54</v>
      </c>
    </row>
    <row r="91" spans="30:38" x14ac:dyDescent="0.3">
      <c r="AD91" s="4" t="s">
        <v>46</v>
      </c>
      <c r="AE91" s="4">
        <v>5</v>
      </c>
      <c r="AF91" s="4">
        <v>5753647.9201803226</v>
      </c>
      <c r="AG91" s="4">
        <v>1150729.5840360646</v>
      </c>
      <c r="AH91" s="4">
        <v>59.60441129184801</v>
      </c>
      <c r="AI91" s="4">
        <v>2.1121493817741141E-12</v>
      </c>
    </row>
    <row r="92" spans="30:38" x14ac:dyDescent="0.3">
      <c r="AD92" s="4" t="s">
        <v>47</v>
      </c>
      <c r="AE92" s="4">
        <v>23</v>
      </c>
      <c r="AF92" s="4">
        <v>444040.6315438149</v>
      </c>
      <c r="AG92" s="4">
        <v>19306.114414948475</v>
      </c>
    </row>
    <row r="93" spans="30:38" ht="14.5" thickBot="1" x14ac:dyDescent="0.35">
      <c r="AD93" s="14" t="s">
        <v>48</v>
      </c>
      <c r="AE93" s="14">
        <v>28</v>
      </c>
      <c r="AF93" s="14">
        <v>6197688.5517241377</v>
      </c>
      <c r="AG93" s="14"/>
      <c r="AH93" s="14"/>
      <c r="AI93" s="14"/>
    </row>
    <row r="94" spans="30:38" ht="14.5" thickBot="1" x14ac:dyDescent="0.35"/>
    <row r="95" spans="30:38" x14ac:dyDescent="0.3">
      <c r="AD95" s="40"/>
      <c r="AE95" s="40" t="s">
        <v>55</v>
      </c>
      <c r="AF95" s="40" t="s">
        <v>43</v>
      </c>
      <c r="AG95" s="40" t="s">
        <v>56</v>
      </c>
      <c r="AH95" s="40" t="s">
        <v>57</v>
      </c>
      <c r="AI95" s="40" t="s">
        <v>58</v>
      </c>
      <c r="AJ95" s="40" t="s">
        <v>59</v>
      </c>
      <c r="AK95" s="40" t="s">
        <v>60</v>
      </c>
      <c r="AL95" s="40" t="s">
        <v>61</v>
      </c>
    </row>
    <row r="96" spans="30:38" x14ac:dyDescent="0.3">
      <c r="AD96" s="4" t="s">
        <v>49</v>
      </c>
      <c r="AE96" s="4">
        <v>260.84571565422715</v>
      </c>
      <c r="AF96" s="4">
        <v>269.60385194069511</v>
      </c>
      <c r="AG96" s="4">
        <v>0.96751479541770613</v>
      </c>
      <c r="AH96" s="4">
        <v>0.34335117490689138</v>
      </c>
      <c r="AI96" s="4">
        <v>-296.87234446118231</v>
      </c>
      <c r="AJ96" s="4">
        <v>818.56377576963655</v>
      </c>
      <c r="AK96" s="4">
        <v>-296.87234446118231</v>
      </c>
      <c r="AL96" s="4">
        <v>818.56377576963655</v>
      </c>
    </row>
    <row r="97" spans="30:38" x14ac:dyDescent="0.3">
      <c r="AD97" s="4" t="s">
        <v>6</v>
      </c>
      <c r="AE97" s="4">
        <v>0.44563210781155149</v>
      </c>
      <c r="AF97" s="4">
        <v>0.16726244673345209</v>
      </c>
      <c r="AG97" s="4">
        <v>2.6642687376306697</v>
      </c>
      <c r="AH97" s="4">
        <v>1.3855615446962601E-2</v>
      </c>
      <c r="AI97" s="4">
        <v>9.9623374439085033E-2</v>
      </c>
      <c r="AJ97" s="4">
        <v>0.7916408411840179</v>
      </c>
      <c r="AK97" s="4">
        <v>9.9623374439085033E-2</v>
      </c>
      <c r="AL97" s="4">
        <v>0.7916408411840179</v>
      </c>
    </row>
    <row r="98" spans="30:38" x14ac:dyDescent="0.3">
      <c r="AD98" s="4" t="s">
        <v>7</v>
      </c>
      <c r="AE98" s="4">
        <v>-8.1067855208845407E-2</v>
      </c>
      <c r="AF98" s="4">
        <v>4.4859410765046549E-2</v>
      </c>
      <c r="AG98" s="4">
        <v>-1.8071538129076736</v>
      </c>
      <c r="AH98" s="16">
        <v>8.3838227185998843E-2</v>
      </c>
      <c r="AI98" s="4">
        <v>-0.17386661668687317</v>
      </c>
      <c r="AJ98" s="4">
        <v>1.1730906269182356E-2</v>
      </c>
      <c r="AK98" s="4">
        <v>-0.17386661668687317</v>
      </c>
      <c r="AL98" s="4">
        <v>1.1730906269182356E-2</v>
      </c>
    </row>
    <row r="99" spans="30:38" x14ac:dyDescent="0.3">
      <c r="AD99" s="4" t="s">
        <v>81</v>
      </c>
      <c r="AE99" s="4">
        <v>5.6097967143743439E-2</v>
      </c>
      <c r="AF99" s="4">
        <v>4.0865763076334501E-2</v>
      </c>
      <c r="AG99" s="4">
        <v>1.3727375416667542</v>
      </c>
      <c r="AH99" s="16">
        <v>0.18307205213690542</v>
      </c>
      <c r="AI99" s="4">
        <v>-2.843930464969769E-2</v>
      </c>
      <c r="AJ99" s="4">
        <v>0.14063523893718458</v>
      </c>
      <c r="AK99" s="4">
        <v>-2.843930464969769E-2</v>
      </c>
      <c r="AL99" s="4">
        <v>0.14063523893718458</v>
      </c>
    </row>
    <row r="100" spans="30:38" x14ac:dyDescent="0.3">
      <c r="AD100" s="4" t="s">
        <v>101</v>
      </c>
      <c r="AE100" s="4">
        <v>15.240321994080006</v>
      </c>
      <c r="AF100" s="4">
        <v>27.736046082186316</v>
      </c>
      <c r="AG100" s="4">
        <v>0.5494770937761102</v>
      </c>
      <c r="AH100" s="16">
        <v>0.58797417610330505</v>
      </c>
      <c r="AI100" s="4">
        <v>-42.136060816768165</v>
      </c>
      <c r="AJ100" s="4">
        <v>72.616704804928176</v>
      </c>
      <c r="AK100" s="4">
        <v>-42.136060816768165</v>
      </c>
      <c r="AL100" s="4">
        <v>72.616704804928176</v>
      </c>
    </row>
    <row r="101" spans="30:38" ht="14.5" thickBot="1" x14ac:dyDescent="0.35">
      <c r="AD101" s="14" t="s">
        <v>168</v>
      </c>
      <c r="AE101" s="14">
        <v>570898.09539715771</v>
      </c>
      <c r="AF101" s="14">
        <v>105566.05452679144</v>
      </c>
      <c r="AG101" s="14">
        <v>5.4079703741534679</v>
      </c>
      <c r="AH101" s="14">
        <v>1.7053112612471588E-5</v>
      </c>
      <c r="AI101" s="14">
        <v>352518.07329839829</v>
      </c>
      <c r="AJ101" s="14">
        <v>789278.11749591713</v>
      </c>
      <c r="AK101" s="14">
        <v>352518.07329839829</v>
      </c>
      <c r="AL101" s="14">
        <v>789278.11749591713</v>
      </c>
    </row>
    <row r="106" spans="30:38" x14ac:dyDescent="0.3">
      <c r="AD106" s="34" t="s">
        <v>79</v>
      </c>
    </row>
    <row r="108" spans="30:38" x14ac:dyDescent="0.3">
      <c r="AD108" s="10" t="s">
        <v>111</v>
      </c>
    </row>
    <row r="110" spans="30:38" x14ac:dyDescent="0.3">
      <c r="AD110" s="4" t="s">
        <v>38</v>
      </c>
    </row>
    <row r="111" spans="30:38" ht="14.5" thickBot="1" x14ac:dyDescent="0.35"/>
    <row r="112" spans="30:38" x14ac:dyDescent="0.3">
      <c r="AD112" s="39" t="s">
        <v>39</v>
      </c>
      <c r="AE112" s="39"/>
    </row>
    <row r="113" spans="30:36" x14ac:dyDescent="0.3">
      <c r="AD113" s="4" t="s">
        <v>40</v>
      </c>
      <c r="AE113" s="4">
        <v>0.51764429616106156</v>
      </c>
    </row>
    <row r="114" spans="30:36" x14ac:dyDescent="0.3">
      <c r="AD114" s="4" t="s">
        <v>41</v>
      </c>
      <c r="AE114" s="34">
        <v>0.26795561734808082</v>
      </c>
    </row>
    <row r="115" spans="30:36" x14ac:dyDescent="0.3">
      <c r="AD115" s="4" t="s">
        <v>42</v>
      </c>
      <c r="AE115" s="4">
        <v>0.18661735260897869</v>
      </c>
    </row>
    <row r="116" spans="30:36" x14ac:dyDescent="0.3">
      <c r="AD116" s="4" t="s">
        <v>43</v>
      </c>
      <c r="AE116" s="4">
        <v>2.2747605024902104</v>
      </c>
    </row>
    <row r="117" spans="30:36" ht="14.5" thickBot="1" x14ac:dyDescent="0.35">
      <c r="AD117" s="14" t="s">
        <v>44</v>
      </c>
      <c r="AE117" s="14">
        <v>31</v>
      </c>
    </row>
    <row r="119" spans="30:36" ht="14.5" thickBot="1" x14ac:dyDescent="0.35">
      <c r="AD119" s="4" t="s">
        <v>45</v>
      </c>
    </row>
    <row r="120" spans="30:36" x14ac:dyDescent="0.3">
      <c r="AD120" s="40"/>
      <c r="AE120" s="40" t="s">
        <v>50</v>
      </c>
      <c r="AF120" s="40" t="s">
        <v>51</v>
      </c>
      <c r="AG120" s="40" t="s">
        <v>52</v>
      </c>
      <c r="AH120" s="40" t="s">
        <v>53</v>
      </c>
      <c r="AI120" s="40" t="s">
        <v>54</v>
      </c>
    </row>
    <row r="121" spans="30:36" x14ac:dyDescent="0.3">
      <c r="AD121" s="4" t="s">
        <v>46</v>
      </c>
      <c r="AE121" s="4">
        <v>3</v>
      </c>
      <c r="AF121" s="4">
        <v>51.139982526866959</v>
      </c>
      <c r="AG121" s="4">
        <v>17.046660842288986</v>
      </c>
      <c r="AH121" s="4">
        <v>3.294336536531314</v>
      </c>
      <c r="AI121" s="34">
        <v>3.5569718365867191E-2</v>
      </c>
    </row>
    <row r="122" spans="30:36" x14ac:dyDescent="0.3">
      <c r="AD122" s="4" t="s">
        <v>47</v>
      </c>
      <c r="AE122" s="4">
        <v>27</v>
      </c>
      <c r="AF122" s="4">
        <v>139.71245427961688</v>
      </c>
      <c r="AG122" s="4">
        <v>5.1745353436895138</v>
      </c>
    </row>
    <row r="123" spans="30:36" ht="14.5" thickBot="1" x14ac:dyDescent="0.35">
      <c r="AD123" s="14" t="s">
        <v>48</v>
      </c>
      <c r="AE123" s="14">
        <v>30</v>
      </c>
      <c r="AF123" s="14">
        <v>190.85243680648384</v>
      </c>
      <c r="AG123" s="14"/>
      <c r="AH123" s="14"/>
      <c r="AI123" s="14"/>
    </row>
    <row r="124" spans="30:36" ht="14.5" thickBot="1" x14ac:dyDescent="0.35"/>
    <row r="125" spans="30:36" x14ac:dyDescent="0.3">
      <c r="AD125" s="40"/>
      <c r="AE125" s="40" t="s">
        <v>55</v>
      </c>
      <c r="AF125" s="40" t="s">
        <v>43</v>
      </c>
      <c r="AG125" s="40" t="s">
        <v>56</v>
      </c>
      <c r="AH125" s="40" t="s">
        <v>57</v>
      </c>
      <c r="AI125" s="40" t="s">
        <v>58</v>
      </c>
      <c r="AJ125" s="40" t="s">
        <v>59</v>
      </c>
    </row>
    <row r="126" spans="30:36" x14ac:dyDescent="0.3">
      <c r="AD126" s="4" t="s">
        <v>49</v>
      </c>
      <c r="AE126" s="33">
        <v>3.4217737571866365</v>
      </c>
      <c r="AF126" s="33">
        <v>3.9902094536255599</v>
      </c>
      <c r="AG126" s="33">
        <v>0.85754239143450606</v>
      </c>
      <c r="AH126" s="33">
        <v>0.39869343534856505</v>
      </c>
      <c r="AI126" s="33">
        <v>-4.765459766910416</v>
      </c>
      <c r="AJ126" s="33">
        <v>11.60900728128369</v>
      </c>
    </row>
    <row r="127" spans="30:36" x14ac:dyDescent="0.3">
      <c r="AD127" s="16" t="s">
        <v>7</v>
      </c>
      <c r="AE127" s="33">
        <v>-3.7116699766586087E-4</v>
      </c>
      <c r="AF127" s="33">
        <v>7.2402019010191134E-4</v>
      </c>
      <c r="AG127" s="33">
        <v>-0.51264730285161841</v>
      </c>
      <c r="AH127" s="52">
        <v>0.61236680560359547</v>
      </c>
      <c r="AI127" s="33">
        <v>-1.8567337182648206E-3</v>
      </c>
      <c r="AJ127" s="33">
        <v>1.1143997229330987E-3</v>
      </c>
    </row>
    <row r="128" spans="30:36" x14ac:dyDescent="0.3">
      <c r="AD128" s="16" t="s">
        <v>82</v>
      </c>
      <c r="AE128" s="33">
        <v>9.3730976774462262E-3</v>
      </c>
      <c r="AF128" s="33">
        <v>9.0257060497713013E-3</v>
      </c>
      <c r="AG128" s="33">
        <v>1.0384891360032413</v>
      </c>
      <c r="AH128" s="52">
        <v>0.30825359599141683</v>
      </c>
      <c r="AI128" s="33">
        <v>-9.146121428255263E-3</v>
      </c>
      <c r="AJ128" s="33">
        <v>2.7892316783147714E-2</v>
      </c>
    </row>
    <row r="129" spans="30:36" ht="14.5" thickBot="1" x14ac:dyDescent="0.35">
      <c r="AD129" s="18" t="s">
        <v>101</v>
      </c>
      <c r="AE129" s="51">
        <v>-0.50421285262039051</v>
      </c>
      <c r="AF129" s="51">
        <v>0.3475309179769327</v>
      </c>
      <c r="AG129" s="51">
        <v>-1.4508431524755951</v>
      </c>
      <c r="AH129" s="53">
        <v>0.15834331648642089</v>
      </c>
      <c r="AI129" s="51">
        <v>-1.2172873955458683</v>
      </c>
      <c r="AJ129" s="51">
        <v>0.20886169030508717</v>
      </c>
    </row>
    <row r="132" spans="30:36" x14ac:dyDescent="0.3">
      <c r="AD132" s="10" t="s">
        <v>106</v>
      </c>
    </row>
    <row r="134" spans="30:36" x14ac:dyDescent="0.3">
      <c r="AD134" s="4" t="s">
        <v>38</v>
      </c>
    </row>
    <row r="135" spans="30:36" ht="14.5" thickBot="1" x14ac:dyDescent="0.35"/>
    <row r="136" spans="30:36" x14ac:dyDescent="0.3">
      <c r="AD136" s="39" t="s">
        <v>39</v>
      </c>
      <c r="AE136" s="39"/>
    </row>
    <row r="137" spans="30:36" x14ac:dyDescent="0.3">
      <c r="AD137" s="4" t="s">
        <v>40</v>
      </c>
      <c r="AE137" s="4">
        <v>0.78582262188218144</v>
      </c>
    </row>
    <row r="138" spans="30:36" x14ac:dyDescent="0.3">
      <c r="AD138" s="4" t="s">
        <v>41</v>
      </c>
      <c r="AE138" s="34">
        <v>0.61751719306178587</v>
      </c>
    </row>
    <row r="139" spans="30:36" x14ac:dyDescent="0.3">
      <c r="AD139" s="4" t="s">
        <v>42</v>
      </c>
      <c r="AE139" s="4">
        <v>0.60476776616384542</v>
      </c>
    </row>
    <row r="140" spans="30:36" x14ac:dyDescent="0.3">
      <c r="AD140" s="4" t="s">
        <v>43</v>
      </c>
      <c r="AE140" s="4">
        <v>1.56893652560595</v>
      </c>
    </row>
    <row r="141" spans="30:36" ht="14.5" thickBot="1" x14ac:dyDescent="0.35">
      <c r="AD141" s="14" t="s">
        <v>44</v>
      </c>
      <c r="AE141" s="14">
        <v>32</v>
      </c>
    </row>
    <row r="143" spans="30:36" ht="14.5" thickBot="1" x14ac:dyDescent="0.35">
      <c r="AD143" s="4" t="s">
        <v>45</v>
      </c>
    </row>
    <row r="144" spans="30:36" x14ac:dyDescent="0.3">
      <c r="AD144" s="40"/>
      <c r="AE144" s="40" t="s">
        <v>50</v>
      </c>
      <c r="AF144" s="40" t="s">
        <v>51</v>
      </c>
      <c r="AG144" s="40" t="s">
        <v>52</v>
      </c>
      <c r="AH144" s="40" t="s">
        <v>53</v>
      </c>
      <c r="AI144" s="40" t="s">
        <v>54</v>
      </c>
    </row>
    <row r="145" spans="30:38" x14ac:dyDescent="0.3">
      <c r="AD145" s="4" t="s">
        <v>46</v>
      </c>
      <c r="AE145" s="4">
        <v>1</v>
      </c>
      <c r="AF145" s="4">
        <v>119.22549606778588</v>
      </c>
      <c r="AG145" s="4">
        <v>119.22549606778588</v>
      </c>
      <c r="AH145" s="4">
        <v>48.434898133463477</v>
      </c>
      <c r="AI145" s="4">
        <v>9.8982555531643956E-8</v>
      </c>
    </row>
    <row r="146" spans="30:38" x14ac:dyDescent="0.3">
      <c r="AD146" s="4" t="s">
        <v>47</v>
      </c>
      <c r="AE146" s="4">
        <v>30</v>
      </c>
      <c r="AF146" s="4">
        <v>73.846854641414097</v>
      </c>
      <c r="AG146" s="4">
        <v>2.46156182138047</v>
      </c>
    </row>
    <row r="147" spans="30:38" ht="14.5" thickBot="1" x14ac:dyDescent="0.35">
      <c r="AD147" s="14" t="s">
        <v>48</v>
      </c>
      <c r="AE147" s="14">
        <v>31</v>
      </c>
      <c r="AF147" s="14">
        <v>193.07235070919998</v>
      </c>
      <c r="AG147" s="14"/>
      <c r="AH147" s="14"/>
      <c r="AI147" s="14"/>
    </row>
    <row r="148" spans="30:38" ht="14.5" thickBot="1" x14ac:dyDescent="0.35"/>
    <row r="149" spans="30:38" x14ac:dyDescent="0.3">
      <c r="AD149" s="40"/>
      <c r="AE149" s="40" t="s">
        <v>55</v>
      </c>
      <c r="AF149" s="40" t="s">
        <v>43</v>
      </c>
      <c r="AG149" s="40" t="s">
        <v>56</v>
      </c>
      <c r="AH149" s="40" t="s">
        <v>57</v>
      </c>
      <c r="AI149" s="40" t="s">
        <v>58</v>
      </c>
      <c r="AJ149" s="40" t="s">
        <v>59</v>
      </c>
      <c r="AK149" s="40" t="s">
        <v>60</v>
      </c>
      <c r="AL149" s="40" t="s">
        <v>61</v>
      </c>
    </row>
    <row r="150" spans="30:38" x14ac:dyDescent="0.3">
      <c r="AD150" s="4" t="s">
        <v>49</v>
      </c>
      <c r="AE150" s="4">
        <v>0.36204061570441315</v>
      </c>
      <c r="AF150" s="4">
        <v>0.3212779215662081</v>
      </c>
      <c r="AG150" s="4">
        <v>1.1268767363144336</v>
      </c>
      <c r="AH150" s="4">
        <v>0.26872778677554376</v>
      </c>
      <c r="AI150" s="4">
        <v>-0.29409643432796306</v>
      </c>
      <c r="AJ150" s="4">
        <v>1.0181776657367894</v>
      </c>
      <c r="AK150" s="4">
        <v>-0.29409643432796306</v>
      </c>
      <c r="AL150" s="4">
        <v>1.0181776657367894</v>
      </c>
    </row>
    <row r="151" spans="30:38" ht="14.5" thickBot="1" x14ac:dyDescent="0.35">
      <c r="AD151" s="14" t="s">
        <v>68</v>
      </c>
      <c r="AE151" s="14">
        <v>0.92616488622505355</v>
      </c>
      <c r="AF151" s="14">
        <v>0.13307887357098078</v>
      </c>
      <c r="AG151" s="14">
        <v>6.9595185274172122</v>
      </c>
      <c r="AH151" s="14">
        <v>9.8982555531644498E-8</v>
      </c>
      <c r="AI151" s="14">
        <v>0.6543815682154448</v>
      </c>
      <c r="AJ151" s="14">
        <v>1.1979482042346623</v>
      </c>
      <c r="AK151" s="14">
        <v>0.6543815682154448</v>
      </c>
      <c r="AL151" s="14">
        <v>1.1979482042346623</v>
      </c>
    </row>
    <row r="154" spans="30:38" x14ac:dyDescent="0.3">
      <c r="AD154" s="10" t="s">
        <v>117</v>
      </c>
    </row>
    <row r="156" spans="30:38" x14ac:dyDescent="0.3">
      <c r="AD156" s="4" t="s">
        <v>38</v>
      </c>
    </row>
    <row r="157" spans="30:38" ht="14.5" thickBot="1" x14ac:dyDescent="0.35"/>
    <row r="158" spans="30:38" x14ac:dyDescent="0.3">
      <c r="AD158" s="39" t="s">
        <v>39</v>
      </c>
      <c r="AE158" s="39"/>
    </row>
    <row r="159" spans="30:38" x14ac:dyDescent="0.3">
      <c r="AD159" s="4" t="s">
        <v>40</v>
      </c>
      <c r="AE159" s="4">
        <v>0.7970312664598791</v>
      </c>
    </row>
    <row r="160" spans="30:38" x14ac:dyDescent="0.3">
      <c r="AD160" s="4" t="s">
        <v>41</v>
      </c>
      <c r="AE160" s="34">
        <v>0.63525883971463881</v>
      </c>
    </row>
    <row r="161" spans="30:38" x14ac:dyDescent="0.3">
      <c r="AD161" s="4" t="s">
        <v>42</v>
      </c>
      <c r="AE161" s="4">
        <v>0.57914481505535242</v>
      </c>
    </row>
    <row r="162" spans="30:38" x14ac:dyDescent="0.3">
      <c r="AD162" s="4" t="s">
        <v>43</v>
      </c>
      <c r="AE162" s="4">
        <v>1.6362684945665185</v>
      </c>
    </row>
    <row r="163" spans="30:38" ht="14.5" thickBot="1" x14ac:dyDescent="0.35">
      <c r="AD163" s="14" t="s">
        <v>44</v>
      </c>
      <c r="AE163" s="14">
        <v>31</v>
      </c>
    </row>
    <row r="165" spans="30:38" ht="14.5" thickBot="1" x14ac:dyDescent="0.35">
      <c r="AD165" s="4" t="s">
        <v>45</v>
      </c>
    </row>
    <row r="166" spans="30:38" x14ac:dyDescent="0.3">
      <c r="AD166" s="40"/>
      <c r="AE166" s="40" t="s">
        <v>50</v>
      </c>
      <c r="AF166" s="40" t="s">
        <v>51</v>
      </c>
      <c r="AG166" s="40" t="s">
        <v>52</v>
      </c>
      <c r="AH166" s="40" t="s">
        <v>53</v>
      </c>
      <c r="AI166" s="40" t="s">
        <v>54</v>
      </c>
    </row>
    <row r="167" spans="30:38" x14ac:dyDescent="0.3">
      <c r="AD167" s="4" t="s">
        <v>46</v>
      </c>
      <c r="AE167" s="4">
        <v>4</v>
      </c>
      <c r="AF167" s="4">
        <v>121.24069756239834</v>
      </c>
      <c r="AG167" s="4">
        <v>30.310174390599585</v>
      </c>
      <c r="AH167" s="4">
        <v>11.320856836981651</v>
      </c>
      <c r="AI167" s="4">
        <v>1.8721315983191804E-5</v>
      </c>
    </row>
    <row r="168" spans="30:38" x14ac:dyDescent="0.3">
      <c r="AD168" s="4" t="s">
        <v>47</v>
      </c>
      <c r="AE168" s="4">
        <v>26</v>
      </c>
      <c r="AF168" s="4">
        <v>69.611739244085499</v>
      </c>
      <c r="AG168" s="4">
        <v>2.6773745863109806</v>
      </c>
    </row>
    <row r="169" spans="30:38" ht="14.5" thickBot="1" x14ac:dyDescent="0.35">
      <c r="AD169" s="14" t="s">
        <v>48</v>
      </c>
      <c r="AE169" s="14">
        <v>30</v>
      </c>
      <c r="AF169" s="14">
        <v>190.85243680648384</v>
      </c>
      <c r="AG169" s="14"/>
      <c r="AH169" s="14"/>
      <c r="AI169" s="14"/>
    </row>
    <row r="170" spans="30:38" ht="14.5" thickBot="1" x14ac:dyDescent="0.35"/>
    <row r="171" spans="30:38" x14ac:dyDescent="0.3">
      <c r="AD171" s="40"/>
      <c r="AE171" s="40" t="s">
        <v>55</v>
      </c>
      <c r="AF171" s="40" t="s">
        <v>43</v>
      </c>
      <c r="AG171" s="40" t="s">
        <v>56</v>
      </c>
      <c r="AH171" s="40" t="s">
        <v>57</v>
      </c>
      <c r="AI171" s="40" t="s">
        <v>58</v>
      </c>
      <c r="AJ171" s="40" t="s">
        <v>59</v>
      </c>
      <c r="AK171" s="40" t="s">
        <v>60</v>
      </c>
      <c r="AL171" s="40" t="s">
        <v>61</v>
      </c>
    </row>
    <row r="172" spans="30:38" x14ac:dyDescent="0.3">
      <c r="AD172" s="4" t="s">
        <v>49</v>
      </c>
      <c r="AE172" s="4">
        <v>1.1819072066039149</v>
      </c>
      <c r="AF172" s="4">
        <v>2.9034041400886728</v>
      </c>
      <c r="AG172" s="4">
        <v>0.40707636607827469</v>
      </c>
      <c r="AH172" s="4">
        <v>0.68728389156121061</v>
      </c>
      <c r="AI172" s="4">
        <v>-4.7861254756259477</v>
      </c>
      <c r="AJ172" s="4">
        <v>7.149939888833778</v>
      </c>
      <c r="AK172" s="4">
        <v>-4.7861254756259477</v>
      </c>
      <c r="AL172" s="4">
        <v>7.149939888833778</v>
      </c>
    </row>
    <row r="173" spans="30:38" x14ac:dyDescent="0.3">
      <c r="AD173" s="4" t="s">
        <v>68</v>
      </c>
      <c r="AE173" s="4">
        <v>0.82413585966944247</v>
      </c>
      <c r="AF173" s="4">
        <v>0.16106165446253337</v>
      </c>
      <c r="AG173" s="4">
        <v>5.1168967711129243</v>
      </c>
      <c r="AH173" s="4">
        <v>2.4691445692898028E-5</v>
      </c>
      <c r="AI173" s="4">
        <v>0.49306888748517885</v>
      </c>
      <c r="AJ173" s="4">
        <v>1.155202831853706</v>
      </c>
      <c r="AK173" s="4">
        <v>0.49306888748517885</v>
      </c>
      <c r="AL173" s="4">
        <v>1.155202831853706</v>
      </c>
    </row>
    <row r="174" spans="30:38" x14ac:dyDescent="0.3">
      <c r="AD174" s="16" t="s">
        <v>7</v>
      </c>
      <c r="AE174" s="4">
        <v>-1.4777168050649674E-4</v>
      </c>
      <c r="AF174" s="4">
        <v>5.2262504010887573E-4</v>
      </c>
      <c r="AG174" s="4">
        <v>-0.28274894841569825</v>
      </c>
      <c r="AH174" s="16">
        <v>0.77960817671326021</v>
      </c>
      <c r="AI174" s="4">
        <v>-1.2220428358222031E-3</v>
      </c>
      <c r="AJ174" s="4">
        <v>9.2649947480920964E-4</v>
      </c>
      <c r="AK174" s="4">
        <v>-1.2220428358222031E-3</v>
      </c>
      <c r="AL174" s="4">
        <v>9.2649947480920964E-4</v>
      </c>
    </row>
    <row r="175" spans="30:38" x14ac:dyDescent="0.3">
      <c r="AD175" s="16" t="s">
        <v>11</v>
      </c>
      <c r="AE175" s="4">
        <v>3.482529154845974E-3</v>
      </c>
      <c r="AF175" s="4">
        <v>6.5935961025818625E-3</v>
      </c>
      <c r="AG175" s="4">
        <v>0.52816840774980378</v>
      </c>
      <c r="AH175" s="16">
        <v>0.60186187368984601</v>
      </c>
      <c r="AI175" s="4">
        <v>-1.0070801740531958E-2</v>
      </c>
      <c r="AJ175" s="4">
        <v>1.7035860050223905E-2</v>
      </c>
      <c r="AK175" s="4">
        <v>-1.0070801740531958E-2</v>
      </c>
      <c r="AL175" s="4">
        <v>1.7035860050223905E-2</v>
      </c>
    </row>
    <row r="176" spans="30:38" ht="14.5" thickBot="1" x14ac:dyDescent="0.35">
      <c r="AD176" s="18" t="s">
        <v>9</v>
      </c>
      <c r="AE176" s="14">
        <v>-0.15372404389420982</v>
      </c>
      <c r="AF176" s="14">
        <v>0.25919835542300801</v>
      </c>
      <c r="AG176" s="14">
        <v>-0.59307491995207451</v>
      </c>
      <c r="AH176" s="18">
        <v>0.55825512774027275</v>
      </c>
      <c r="AI176" s="14">
        <v>-0.68651389391402129</v>
      </c>
      <c r="AJ176" s="14">
        <v>0.3790658061256017</v>
      </c>
      <c r="AK176" s="14">
        <v>-0.68651389391402129</v>
      </c>
      <c r="AL176" s="14">
        <v>0.3790658061256017</v>
      </c>
    </row>
    <row r="179" spans="30:35" x14ac:dyDescent="0.3">
      <c r="AD179" s="10" t="s">
        <v>178</v>
      </c>
    </row>
    <row r="181" spans="30:35" x14ac:dyDescent="0.3">
      <c r="AD181" s="4" t="s">
        <v>38</v>
      </c>
    </row>
    <row r="182" spans="30:35" ht="14.5" thickBot="1" x14ac:dyDescent="0.35"/>
    <row r="183" spans="30:35" x14ac:dyDescent="0.3">
      <c r="AD183" s="39" t="s">
        <v>39</v>
      </c>
      <c r="AE183" s="39"/>
    </row>
    <row r="184" spans="30:35" x14ac:dyDescent="0.3">
      <c r="AD184" s="4" t="s">
        <v>40</v>
      </c>
      <c r="AE184" s="4">
        <v>0.99894423491024487</v>
      </c>
    </row>
    <row r="185" spans="30:35" x14ac:dyDescent="0.3">
      <c r="AD185" s="4" t="s">
        <v>41</v>
      </c>
      <c r="AE185" s="34">
        <v>0.99788958446041442</v>
      </c>
    </row>
    <row r="186" spans="30:35" x14ac:dyDescent="0.3">
      <c r="AD186" s="4" t="s">
        <v>42</v>
      </c>
      <c r="AE186" s="4">
        <v>0.99746750135249729</v>
      </c>
    </row>
    <row r="187" spans="30:35" x14ac:dyDescent="0.3">
      <c r="AD187" s="4" t="s">
        <v>43</v>
      </c>
      <c r="AE187" s="4">
        <v>0.12692957864960683</v>
      </c>
    </row>
    <row r="188" spans="30:35" ht="14.5" thickBot="1" x14ac:dyDescent="0.35">
      <c r="AD188" s="14" t="s">
        <v>44</v>
      </c>
      <c r="AE188" s="14">
        <v>31</v>
      </c>
    </row>
    <row r="190" spans="30:35" ht="14.5" thickBot="1" x14ac:dyDescent="0.35">
      <c r="AD190" s="4" t="s">
        <v>45</v>
      </c>
    </row>
    <row r="191" spans="30:35" x14ac:dyDescent="0.3">
      <c r="AD191" s="40"/>
      <c r="AE191" s="40" t="s">
        <v>50</v>
      </c>
      <c r="AF191" s="40" t="s">
        <v>51</v>
      </c>
      <c r="AG191" s="40" t="s">
        <v>52</v>
      </c>
      <c r="AH191" s="40" t="s">
        <v>53</v>
      </c>
      <c r="AI191" s="40" t="s">
        <v>54</v>
      </c>
    </row>
    <row r="192" spans="30:35" x14ac:dyDescent="0.3">
      <c r="AD192" s="4" t="s">
        <v>46</v>
      </c>
      <c r="AE192" s="4">
        <v>5</v>
      </c>
      <c r="AF192" s="4">
        <v>190.44965885807966</v>
      </c>
      <c r="AG192" s="4">
        <v>38.08993177161593</v>
      </c>
      <c r="AH192" s="4">
        <v>2364.2016601536066</v>
      </c>
      <c r="AI192" s="4">
        <v>1.370767745208491E-32</v>
      </c>
    </row>
    <row r="193" spans="30:38" x14ac:dyDescent="0.3">
      <c r="AD193" s="4" t="s">
        <v>47</v>
      </c>
      <c r="AE193" s="4">
        <v>25</v>
      </c>
      <c r="AF193" s="4">
        <v>0.4027779484041682</v>
      </c>
      <c r="AG193" s="4">
        <v>1.6111117936166729E-2</v>
      </c>
    </row>
    <row r="194" spans="30:38" ht="14.5" thickBot="1" x14ac:dyDescent="0.35">
      <c r="AD194" s="14" t="s">
        <v>48</v>
      </c>
      <c r="AE194" s="14">
        <v>30</v>
      </c>
      <c r="AF194" s="14">
        <v>190.85243680648384</v>
      </c>
      <c r="AG194" s="14"/>
      <c r="AH194" s="14"/>
      <c r="AI194" s="14"/>
    </row>
    <row r="195" spans="30:38" ht="14.5" thickBot="1" x14ac:dyDescent="0.35"/>
    <row r="196" spans="30:38" x14ac:dyDescent="0.3">
      <c r="AD196" s="40"/>
      <c r="AE196" s="40" t="s">
        <v>55</v>
      </c>
      <c r="AF196" s="40" t="s">
        <v>43</v>
      </c>
      <c r="AG196" s="40" t="s">
        <v>56</v>
      </c>
      <c r="AH196" s="40" t="s">
        <v>57</v>
      </c>
      <c r="AI196" s="40" t="s">
        <v>58</v>
      </c>
      <c r="AJ196" s="40" t="s">
        <v>59</v>
      </c>
      <c r="AK196" s="40" t="s">
        <v>60</v>
      </c>
      <c r="AL196" s="40" t="s">
        <v>61</v>
      </c>
    </row>
    <row r="197" spans="30:38" x14ac:dyDescent="0.3">
      <c r="AD197" s="4" t="s">
        <v>49</v>
      </c>
      <c r="AE197" s="4">
        <v>0.17404419648323999</v>
      </c>
      <c r="AF197" s="4">
        <v>0.22574891044823547</v>
      </c>
      <c r="AG197" s="4">
        <v>0.77096361677966352</v>
      </c>
      <c r="AH197" s="4">
        <v>0.44795414900494357</v>
      </c>
      <c r="AI197" s="4">
        <v>-0.29089438782695271</v>
      </c>
      <c r="AJ197" s="4">
        <v>0.63898278079343274</v>
      </c>
      <c r="AK197" s="4">
        <v>-0.29089438782695271</v>
      </c>
      <c r="AL197" s="4">
        <v>0.63898278079343274</v>
      </c>
    </row>
    <row r="198" spans="30:38" x14ac:dyDescent="0.3">
      <c r="AD198" s="4" t="s">
        <v>68</v>
      </c>
      <c r="AE198" s="4">
        <v>-0.17703305102781614</v>
      </c>
      <c r="AF198" s="4">
        <v>1.9734063912956672E-2</v>
      </c>
      <c r="AG198" s="4">
        <v>-8.9709373501918499</v>
      </c>
      <c r="AH198" s="4">
        <v>2.7367869371784121E-9</v>
      </c>
      <c r="AI198" s="4">
        <v>-0.217676116459048</v>
      </c>
      <c r="AJ198" s="4">
        <v>-0.13638998559658427</v>
      </c>
      <c r="AK198" s="4">
        <v>-0.217676116459048</v>
      </c>
      <c r="AL198" s="4">
        <v>-0.13638998559658427</v>
      </c>
    </row>
    <row r="199" spans="30:38" x14ac:dyDescent="0.3">
      <c r="AD199" s="4" t="s">
        <v>7</v>
      </c>
      <c r="AE199" s="4">
        <v>-6.4007186071076255E-6</v>
      </c>
      <c r="AF199" s="4">
        <v>4.0598714671178594E-5</v>
      </c>
      <c r="AG199" s="4">
        <v>-0.15765815885919057</v>
      </c>
      <c r="AH199" s="16">
        <v>0.87599266045824409</v>
      </c>
      <c r="AI199" s="4">
        <v>-9.0015336664630864E-5</v>
      </c>
      <c r="AJ199" s="4">
        <v>7.7213899450415618E-5</v>
      </c>
      <c r="AK199" s="4">
        <v>-9.0015336664630864E-5</v>
      </c>
      <c r="AL199" s="4">
        <v>7.7213899450415618E-5</v>
      </c>
    </row>
    <row r="200" spans="30:38" x14ac:dyDescent="0.3">
      <c r="AD200" s="4" t="s">
        <v>82</v>
      </c>
      <c r="AE200" s="4">
        <v>2.356052331669139E-4</v>
      </c>
      <c r="AF200" s="4">
        <v>5.138757934105378E-4</v>
      </c>
      <c r="AG200" s="4">
        <v>0.4584867319848393</v>
      </c>
      <c r="AH200" s="16">
        <v>0.65056367130561021</v>
      </c>
      <c r="AI200" s="4">
        <v>-8.2274177468877774E-4</v>
      </c>
      <c r="AJ200" s="4">
        <v>1.2939522410226056E-3</v>
      </c>
      <c r="AK200" s="4">
        <v>-8.2274177468877774E-4</v>
      </c>
      <c r="AL200" s="4">
        <v>1.2939522410226056E-3</v>
      </c>
    </row>
    <row r="201" spans="30:38" x14ac:dyDescent="0.3">
      <c r="AD201" s="4" t="s">
        <v>101</v>
      </c>
      <c r="AE201" s="4">
        <v>-3.2606807149137405E-2</v>
      </c>
      <c r="AF201" s="4">
        <v>2.0191427143277232E-2</v>
      </c>
      <c r="AG201" s="4">
        <v>-1.6148837285131623</v>
      </c>
      <c r="AH201" s="16">
        <v>0.11888787632145498</v>
      </c>
      <c r="AI201" s="4">
        <v>-7.4191829785826252E-2</v>
      </c>
      <c r="AJ201" s="4">
        <v>8.9782154875514344E-3</v>
      </c>
      <c r="AK201" s="4">
        <v>-7.4191829785826252E-2</v>
      </c>
      <c r="AL201" s="4">
        <v>8.9782154875514344E-3</v>
      </c>
    </row>
    <row r="202" spans="30:38" ht="14.5" thickBot="1" x14ac:dyDescent="0.35">
      <c r="AD202" s="14" t="s">
        <v>168</v>
      </c>
      <c r="AE202" s="14">
        <v>5204.3597128551382</v>
      </c>
      <c r="AF202" s="14">
        <v>79.40520641802226</v>
      </c>
      <c r="AG202" s="14">
        <v>65.541794393899181</v>
      </c>
      <c r="AH202" s="14">
        <v>1.696620811655806E-29</v>
      </c>
      <c r="AI202" s="14">
        <v>5040.8216289478878</v>
      </c>
      <c r="AJ202" s="14">
        <v>5367.8977967623887</v>
      </c>
      <c r="AK202" s="14">
        <v>5040.8216289478878</v>
      </c>
      <c r="AL202" s="14">
        <v>5367.8977967623887</v>
      </c>
    </row>
  </sheetData>
  <mergeCells count="2">
    <mergeCell ref="D1:F1"/>
    <mergeCell ref="J1:L1"/>
  </mergeCells>
  <conditionalFormatting sqref="Y6:Y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5:Y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63AAB-9145-4B01-BE7A-FE2A162E5FA7}">
  <dimension ref="A1:AO217"/>
  <sheetViews>
    <sheetView topLeftCell="Z125" workbookViewId="0">
      <selection activeCell="AK140" sqref="AK140:AK142"/>
    </sheetView>
  </sheetViews>
  <sheetFormatPr defaultColWidth="8.90625" defaultRowHeight="14" x14ac:dyDescent="0.3"/>
  <cols>
    <col min="1" max="1" width="9.08984375" style="4" bestFit="1" customWidth="1"/>
    <col min="2" max="2" width="9.54296875" style="4" hidden="1" customWidth="1"/>
    <col min="3" max="3" width="9.1796875" style="4" bestFit="1" customWidth="1"/>
    <col min="4" max="4" width="11.36328125" style="4" customWidth="1"/>
    <col min="5" max="6" width="9.1796875" style="4" bestFit="1" customWidth="1"/>
    <col min="7" max="7" width="12.54296875" style="4" bestFit="1" customWidth="1"/>
    <col min="8" max="8" width="12.453125" style="4" customWidth="1"/>
    <col min="9" max="9" width="9.6328125" style="4" bestFit="1" customWidth="1"/>
    <col min="10" max="10" width="11.36328125" style="4" customWidth="1"/>
    <col min="11" max="13" width="9.08984375" style="4" bestFit="1" customWidth="1"/>
    <col min="14" max="14" width="9" style="4" customWidth="1"/>
    <col min="15" max="17" width="9" style="4" hidden="1" customWidth="1"/>
    <col min="18" max="25" width="11.36328125" style="4" hidden="1" customWidth="1"/>
    <col min="26" max="26" width="8.90625" style="4"/>
    <col min="27" max="27" width="20.6328125" style="4" bestFit="1" customWidth="1"/>
    <col min="28" max="28" width="9.08984375" style="4" bestFit="1" customWidth="1"/>
    <col min="29" max="29" width="9" style="4" bestFit="1" customWidth="1"/>
    <col min="30" max="32" width="8.90625" style="4"/>
    <col min="33" max="37" width="9" style="4" bestFit="1" customWidth="1"/>
    <col min="38" max="38" width="12.36328125" style="4" bestFit="1" customWidth="1"/>
    <col min="39" max="41" width="9" style="4" bestFit="1" customWidth="1"/>
    <col min="42" max="16384" width="8.90625" style="4"/>
  </cols>
  <sheetData>
    <row r="1" spans="1:39" x14ac:dyDescent="0.3">
      <c r="E1" s="304" t="s">
        <v>102</v>
      </c>
      <c r="F1" s="304"/>
      <c r="G1" s="304"/>
      <c r="H1" s="104" t="s">
        <v>171</v>
      </c>
      <c r="K1" s="304" t="s">
        <v>102</v>
      </c>
      <c r="L1" s="304"/>
      <c r="M1" s="304"/>
      <c r="N1" s="104" t="s">
        <v>171</v>
      </c>
    </row>
    <row r="2" spans="1:39" ht="70" x14ac:dyDescent="0.3">
      <c r="A2" s="1" t="s">
        <v>0</v>
      </c>
      <c r="B2" s="2" t="s">
        <v>97</v>
      </c>
      <c r="C2" s="2" t="s">
        <v>1</v>
      </c>
      <c r="D2" s="2" t="s">
        <v>6</v>
      </c>
      <c r="E2" s="1" t="s">
        <v>7</v>
      </c>
      <c r="F2" s="2" t="s">
        <v>8</v>
      </c>
      <c r="G2" s="1" t="s">
        <v>9</v>
      </c>
      <c r="H2" s="1" t="s">
        <v>167</v>
      </c>
      <c r="I2" s="1" t="s">
        <v>10</v>
      </c>
      <c r="J2" s="2" t="s">
        <v>69</v>
      </c>
      <c r="K2" s="1" t="s">
        <v>7</v>
      </c>
      <c r="L2" s="1" t="s">
        <v>11</v>
      </c>
      <c r="M2" s="1" t="s">
        <v>9</v>
      </c>
      <c r="N2" s="1" t="s">
        <v>167</v>
      </c>
      <c r="O2" s="2" t="s">
        <v>98</v>
      </c>
      <c r="P2" s="1" t="s">
        <v>99</v>
      </c>
      <c r="Q2" s="1" t="s">
        <v>100</v>
      </c>
      <c r="R2" s="2" t="s">
        <v>2</v>
      </c>
      <c r="S2" s="2" t="s">
        <v>3</v>
      </c>
      <c r="T2" s="2" t="s">
        <v>4</v>
      </c>
      <c r="U2" s="2" t="s">
        <v>5</v>
      </c>
      <c r="V2" s="2" t="s">
        <v>68</v>
      </c>
      <c r="W2" s="2" t="s">
        <v>70</v>
      </c>
      <c r="X2" s="2" t="s">
        <v>71</v>
      </c>
      <c r="Y2" s="2" t="s">
        <v>72</v>
      </c>
      <c r="Z2" s="1"/>
      <c r="AB2" s="2"/>
      <c r="AC2" s="2"/>
      <c r="AD2" s="1"/>
      <c r="AE2" s="2"/>
      <c r="AF2" s="1"/>
      <c r="AG2" s="1"/>
      <c r="AH2" s="1"/>
      <c r="AI2" s="1"/>
      <c r="AJ2" s="1"/>
      <c r="AK2" s="2"/>
      <c r="AL2" s="1"/>
      <c r="AM2" s="1"/>
    </row>
    <row r="3" spans="1:39" x14ac:dyDescent="0.3">
      <c r="A3" s="3" t="s">
        <v>83</v>
      </c>
      <c r="B3" s="22">
        <f t="shared" ref="B3:B40" si="0">F3-O3</f>
        <v>86</v>
      </c>
      <c r="E3" s="4">
        <v>366.18403023779467</v>
      </c>
      <c r="F3" s="4">
        <v>129</v>
      </c>
      <c r="G3" s="4">
        <v>10.91183</v>
      </c>
      <c r="K3" s="4">
        <v>366.18403023779467</v>
      </c>
      <c r="L3" s="5">
        <v>11.66</v>
      </c>
      <c r="M3" s="4">
        <v>10.91183</v>
      </c>
      <c r="O3" s="4">
        <v>43</v>
      </c>
      <c r="P3" s="5">
        <v>1.71807</v>
      </c>
      <c r="Q3" s="23">
        <f t="shared" ref="Q3:Q40" si="1">L3-P3</f>
        <v>9.9419299999999993</v>
      </c>
      <c r="Z3" s="5"/>
    </row>
    <row r="4" spans="1:39" x14ac:dyDescent="0.3">
      <c r="A4" s="3" t="s">
        <v>84</v>
      </c>
      <c r="B4" s="22">
        <f t="shared" si="0"/>
        <v>117</v>
      </c>
      <c r="E4" s="4">
        <v>379.01473119983109</v>
      </c>
      <c r="F4" s="4">
        <v>194</v>
      </c>
      <c r="G4" s="4">
        <v>9.1455409999999997</v>
      </c>
      <c r="K4" s="4">
        <v>379.01473119983109</v>
      </c>
      <c r="L4" s="5">
        <v>31.53</v>
      </c>
      <c r="M4" s="4">
        <v>9.1455409999999997</v>
      </c>
      <c r="O4" s="4">
        <v>77</v>
      </c>
      <c r="P4" s="5">
        <v>14.57681</v>
      </c>
      <c r="Q4" s="23">
        <f t="shared" si="1"/>
        <v>16.953189999999999</v>
      </c>
      <c r="Z4" s="5"/>
    </row>
    <row r="5" spans="1:39" x14ac:dyDescent="0.3">
      <c r="A5" s="3" t="s">
        <v>85</v>
      </c>
      <c r="B5" s="22">
        <f t="shared" si="0"/>
        <v>175</v>
      </c>
      <c r="E5" s="4">
        <v>433.13992803593146</v>
      </c>
      <c r="F5" s="4">
        <v>261</v>
      </c>
      <c r="G5" s="4">
        <v>9.4707080000000001</v>
      </c>
      <c r="K5" s="4">
        <v>433.13992803593146</v>
      </c>
      <c r="L5" s="5">
        <v>47.42</v>
      </c>
      <c r="M5" s="4">
        <v>9.4707080000000001</v>
      </c>
      <c r="O5" s="4">
        <v>86</v>
      </c>
      <c r="P5" s="5">
        <v>14.071199999999999</v>
      </c>
      <c r="Q5" s="23">
        <f t="shared" si="1"/>
        <v>33.348800000000004</v>
      </c>
      <c r="Z5" s="5"/>
      <c r="AA5" s="10" t="s">
        <v>62</v>
      </c>
      <c r="AG5" s="34" t="s">
        <v>77</v>
      </c>
    </row>
    <row r="6" spans="1:39" x14ac:dyDescent="0.3">
      <c r="A6" s="3" t="s">
        <v>86</v>
      </c>
      <c r="B6" s="22">
        <f t="shared" si="0"/>
        <v>242</v>
      </c>
      <c r="E6" s="4">
        <v>509.37967719607127</v>
      </c>
      <c r="F6" s="4">
        <v>346</v>
      </c>
      <c r="G6" s="4">
        <v>9.8309160000000002</v>
      </c>
      <c r="K6" s="4">
        <v>509.37967719607127</v>
      </c>
      <c r="L6" s="5">
        <v>33.43</v>
      </c>
      <c r="M6" s="4">
        <v>9.8309160000000002</v>
      </c>
      <c r="O6" s="4">
        <v>104</v>
      </c>
      <c r="P6" s="5">
        <v>11.00709</v>
      </c>
      <c r="Q6" s="23">
        <f t="shared" si="1"/>
        <v>22.422910000000002</v>
      </c>
      <c r="Z6" s="5"/>
      <c r="AA6" s="234" t="s">
        <v>63</v>
      </c>
      <c r="AB6" s="9">
        <f>CORREL(C9:C40,D9:D40)</f>
        <v>0.88449942662153769</v>
      </c>
      <c r="AC6" s="4" t="str">
        <f>IF(AB6&gt;0.7,"Strong Correlation",IF(AB6&gt;0.3,"Moderate Correlation",IF(AB6&gt;0,"Weak Correlation")))</f>
        <v>Strong Correlation</v>
      </c>
    </row>
    <row r="7" spans="1:39" x14ac:dyDescent="0.3">
      <c r="A7" s="3" t="s">
        <v>87</v>
      </c>
      <c r="B7" s="22">
        <f t="shared" si="0"/>
        <v>532</v>
      </c>
      <c r="E7" s="4">
        <v>567.22536703446508</v>
      </c>
      <c r="F7" s="4">
        <v>711</v>
      </c>
      <c r="G7" s="4">
        <v>9.7822530000000008</v>
      </c>
      <c r="K7" s="4">
        <v>567.22536703446508</v>
      </c>
      <c r="L7" s="5">
        <v>42.71</v>
      </c>
      <c r="M7" s="4">
        <v>9.7822530000000008</v>
      </c>
      <c r="O7" s="4">
        <v>179</v>
      </c>
      <c r="P7" s="5">
        <v>5.1239299999999997</v>
      </c>
      <c r="Q7" s="23">
        <f t="shared" si="1"/>
        <v>37.586069999999999</v>
      </c>
      <c r="Z7" s="5"/>
      <c r="AA7" s="235" t="s">
        <v>64</v>
      </c>
      <c r="AB7" s="8">
        <f>CORREL(C10:C40,R10:R40)</f>
        <v>0.73443789217065514</v>
      </c>
      <c r="AC7" s="4" t="str">
        <f t="shared" ref="AC7:AC9" si="2">IF(AB7&gt;0.7,"Strong Correlation",IF(AB7&gt;0.3,"Moderate Correlation",IF(AB7&gt;0,"Weak Correlation")))</f>
        <v>Strong Correlation</v>
      </c>
      <c r="AG7" s="10" t="s">
        <v>113</v>
      </c>
    </row>
    <row r="8" spans="1:39" x14ac:dyDescent="0.3">
      <c r="A8" s="3" t="s">
        <v>88</v>
      </c>
      <c r="B8" s="22">
        <f t="shared" si="0"/>
        <v>531</v>
      </c>
      <c r="C8" s="4">
        <v>28</v>
      </c>
      <c r="E8" s="4">
        <v>596.08906484024806</v>
      </c>
      <c r="F8" s="4">
        <v>687</v>
      </c>
      <c r="G8" s="4">
        <v>10.727080000000001</v>
      </c>
      <c r="H8" s="4">
        <f>I8/E8</f>
        <v>4.7845199119100372E-5</v>
      </c>
      <c r="I8" s="4">
        <v>2.852E-2</v>
      </c>
      <c r="K8" s="4">
        <v>596.08906484024806</v>
      </c>
      <c r="L8" s="5">
        <v>21.01</v>
      </c>
      <c r="M8" s="4">
        <v>10.727080000000001</v>
      </c>
      <c r="N8" s="4">
        <f>I8/K8</f>
        <v>4.7845199119100372E-5</v>
      </c>
      <c r="O8" s="4">
        <v>156</v>
      </c>
      <c r="P8" s="5">
        <v>6.1435399999999998</v>
      </c>
      <c r="Q8" s="23">
        <f t="shared" si="1"/>
        <v>14.866460000000002</v>
      </c>
      <c r="Z8" s="5"/>
      <c r="AA8" s="235" t="s">
        <v>65</v>
      </c>
      <c r="AB8" s="8">
        <f>CORREL(C11:C40,R11:R40)</f>
        <v>0.69539632756987679</v>
      </c>
      <c r="AC8" s="4" t="str">
        <f t="shared" si="2"/>
        <v>Moderate Correlation</v>
      </c>
    </row>
    <row r="9" spans="1:39" x14ac:dyDescent="0.3">
      <c r="A9" s="3" t="s">
        <v>12</v>
      </c>
      <c r="B9" s="22">
        <f t="shared" si="0"/>
        <v>699</v>
      </c>
      <c r="C9" s="4">
        <v>364</v>
      </c>
      <c r="D9" s="4">
        <v>28</v>
      </c>
      <c r="E9" s="4">
        <v>612.51389551260945</v>
      </c>
      <c r="F9" s="4">
        <v>860</v>
      </c>
      <c r="G9" s="4">
        <v>9.4559259999999998</v>
      </c>
      <c r="H9" s="4">
        <f t="shared" ref="H9:H40" si="3">I9/E9</f>
        <v>9.5545587502178107E-4</v>
      </c>
      <c r="I9" s="4">
        <v>0.58523000000000003</v>
      </c>
      <c r="K9" s="4">
        <v>612.51389551260945</v>
      </c>
      <c r="L9" s="5">
        <v>14.46</v>
      </c>
      <c r="M9" s="4">
        <v>9.4559259999999998</v>
      </c>
      <c r="N9" s="4">
        <f t="shared" ref="N9:N40" si="4">I9/K9</f>
        <v>9.5545587502178107E-4</v>
      </c>
      <c r="O9" s="4">
        <v>161</v>
      </c>
      <c r="P9" s="5">
        <v>5.8092600000000001</v>
      </c>
      <c r="Q9" s="23">
        <f t="shared" si="1"/>
        <v>8.6507400000000008</v>
      </c>
      <c r="V9" s="4">
        <v>2.852E-2</v>
      </c>
      <c r="Z9" s="5"/>
      <c r="AA9" s="235" t="s">
        <v>66</v>
      </c>
      <c r="AB9" s="8">
        <f>CORREL(C12:C40,T12:T40)</f>
        <v>0.20798509778545377</v>
      </c>
      <c r="AC9" s="4" t="str">
        <f t="shared" si="2"/>
        <v>Weak Correlation</v>
      </c>
      <c r="AG9" s="4" t="s">
        <v>38</v>
      </c>
    </row>
    <row r="10" spans="1:39" ht="14.5" thickBot="1" x14ac:dyDescent="0.35">
      <c r="A10" s="3" t="s">
        <v>13</v>
      </c>
      <c r="B10" s="22">
        <f t="shared" si="0"/>
        <v>573</v>
      </c>
      <c r="C10" s="4">
        <v>376</v>
      </c>
      <c r="D10" s="4">
        <v>364</v>
      </c>
      <c r="E10" s="4">
        <v>594.37608744938825</v>
      </c>
      <c r="F10" s="4">
        <v>797</v>
      </c>
      <c r="G10" s="4">
        <v>8.0612329999999996</v>
      </c>
      <c r="H10" s="4">
        <f t="shared" si="3"/>
        <v>1.1260883708700568E-3</v>
      </c>
      <c r="I10" s="4">
        <v>0.66932000000000003</v>
      </c>
      <c r="J10" s="4">
        <v>2.852E-2</v>
      </c>
      <c r="K10" s="4">
        <v>594.37608744938825</v>
      </c>
      <c r="L10" s="5">
        <v>12.65</v>
      </c>
      <c r="M10" s="4">
        <v>8.0612329999999996</v>
      </c>
      <c r="N10" s="4">
        <f t="shared" si="4"/>
        <v>1.1260883708700568E-3</v>
      </c>
      <c r="O10" s="4">
        <v>224</v>
      </c>
      <c r="P10" s="5">
        <v>4.0977399999999999</v>
      </c>
      <c r="Q10" s="23">
        <f t="shared" si="1"/>
        <v>8.5522600000000004</v>
      </c>
      <c r="R10" s="4">
        <v>28</v>
      </c>
      <c r="V10" s="4">
        <v>0.58523000000000003</v>
      </c>
      <c r="Z10" s="5"/>
      <c r="AA10" s="235" t="s">
        <v>67</v>
      </c>
      <c r="AB10" s="8">
        <f>CORREL(C13:C40,U13:U40)</f>
        <v>-0.11431787928990948</v>
      </c>
      <c r="AC10" s="4" t="s">
        <v>196</v>
      </c>
    </row>
    <row r="11" spans="1:39" x14ac:dyDescent="0.3">
      <c r="A11" s="3" t="s">
        <v>14</v>
      </c>
      <c r="B11" s="22">
        <f t="shared" si="0"/>
        <v>545</v>
      </c>
      <c r="C11" s="4">
        <v>494</v>
      </c>
      <c r="D11" s="4">
        <v>376</v>
      </c>
      <c r="E11" s="4">
        <v>579.05900103092176</v>
      </c>
      <c r="F11" s="4">
        <v>840</v>
      </c>
      <c r="G11" s="4">
        <v>7.2450700000000001</v>
      </c>
      <c r="H11" s="4">
        <f t="shared" si="3"/>
        <v>9.7530648689431534E-4</v>
      </c>
      <c r="I11" s="4">
        <v>0.56476000000000004</v>
      </c>
      <c r="J11" s="4">
        <v>0.58523000000000003</v>
      </c>
      <c r="K11" s="4">
        <v>579.05900103092176</v>
      </c>
      <c r="L11" s="5">
        <v>18.45</v>
      </c>
      <c r="M11" s="4">
        <v>7.2450700000000001</v>
      </c>
      <c r="N11" s="4">
        <f t="shared" si="4"/>
        <v>9.7530648689431534E-4</v>
      </c>
      <c r="O11" s="4">
        <v>295</v>
      </c>
      <c r="P11" s="5">
        <v>5.6797399999999998</v>
      </c>
      <c r="Q11" s="23">
        <f t="shared" si="1"/>
        <v>12.77026</v>
      </c>
      <c r="R11" s="4">
        <v>364</v>
      </c>
      <c r="S11" s="4">
        <v>28</v>
      </c>
      <c r="V11" s="4">
        <v>0.66932000000000003</v>
      </c>
      <c r="W11" s="4">
        <v>2.852E-2</v>
      </c>
      <c r="Z11" s="5"/>
      <c r="AG11" s="39" t="s">
        <v>39</v>
      </c>
      <c r="AH11" s="39"/>
    </row>
    <row r="12" spans="1:39" x14ac:dyDescent="0.3">
      <c r="A12" s="3" t="s">
        <v>15</v>
      </c>
      <c r="B12" s="22">
        <f t="shared" si="0"/>
        <v>556</v>
      </c>
      <c r="C12" s="4">
        <v>524</v>
      </c>
      <c r="D12" s="4">
        <v>494</v>
      </c>
      <c r="E12" s="4">
        <v>579.94434680726431</v>
      </c>
      <c r="F12" s="4">
        <v>935</v>
      </c>
      <c r="G12" s="4">
        <v>8.3648679999999995</v>
      </c>
      <c r="H12" s="4">
        <f t="shared" si="3"/>
        <v>9.9540585778285081E-4</v>
      </c>
      <c r="I12" s="4">
        <v>0.57728000000000002</v>
      </c>
      <c r="J12" s="4">
        <v>0.66932000000000003</v>
      </c>
      <c r="K12" s="4">
        <v>579.94434680726431</v>
      </c>
      <c r="L12" s="5">
        <v>26.97</v>
      </c>
      <c r="M12" s="4">
        <v>8.3648679999999995</v>
      </c>
      <c r="N12" s="4">
        <f t="shared" si="4"/>
        <v>9.9540585778285081E-4</v>
      </c>
      <c r="O12" s="4">
        <v>379</v>
      </c>
      <c r="P12" s="5">
        <v>5.0896800000000004</v>
      </c>
      <c r="Q12" s="23">
        <f t="shared" si="1"/>
        <v>21.880319999999998</v>
      </c>
      <c r="R12" s="4">
        <v>376</v>
      </c>
      <c r="S12" s="4">
        <v>364</v>
      </c>
      <c r="T12" s="4">
        <v>28</v>
      </c>
      <c r="V12" s="4">
        <v>0.56476000000000004</v>
      </c>
      <c r="W12" s="4">
        <v>0.58523000000000003</v>
      </c>
      <c r="X12" s="4">
        <v>2.852E-2</v>
      </c>
      <c r="Z12" s="5"/>
      <c r="AG12" s="4" t="s">
        <v>40</v>
      </c>
      <c r="AH12" s="4">
        <v>0.74514969804432507</v>
      </c>
    </row>
    <row r="13" spans="1:39" x14ac:dyDescent="0.3">
      <c r="A13" s="3" t="s">
        <v>16</v>
      </c>
      <c r="B13" s="22">
        <f t="shared" si="0"/>
        <v>718</v>
      </c>
      <c r="C13" s="4">
        <v>788</v>
      </c>
      <c r="D13" s="4">
        <v>524</v>
      </c>
      <c r="E13" s="4">
        <v>605.94103699213315</v>
      </c>
      <c r="F13" s="4">
        <v>1148</v>
      </c>
      <c r="G13" s="4">
        <v>8.1617920000000002</v>
      </c>
      <c r="H13" s="4">
        <f t="shared" si="3"/>
        <v>1.4602740959620594E-3</v>
      </c>
      <c r="I13" s="4">
        <v>0.88483999999999996</v>
      </c>
      <c r="J13" s="4">
        <v>0.56476000000000004</v>
      </c>
      <c r="K13" s="4">
        <v>605.94103699213315</v>
      </c>
      <c r="L13" s="5">
        <v>42.8</v>
      </c>
      <c r="M13" s="4">
        <v>8.1617920000000002</v>
      </c>
      <c r="N13" s="4">
        <f t="shared" si="4"/>
        <v>1.4602740959620594E-3</v>
      </c>
      <c r="O13" s="4">
        <v>430</v>
      </c>
      <c r="P13" s="5">
        <v>13.61336</v>
      </c>
      <c r="Q13" s="23">
        <f t="shared" si="1"/>
        <v>29.186639999999997</v>
      </c>
      <c r="R13" s="4">
        <v>494</v>
      </c>
      <c r="S13" s="4">
        <v>376</v>
      </c>
      <c r="T13" s="4">
        <v>364</v>
      </c>
      <c r="U13" s="4">
        <v>28</v>
      </c>
      <c r="V13" s="4">
        <v>0.57728000000000002</v>
      </c>
      <c r="W13" s="4">
        <v>0.66932000000000003</v>
      </c>
      <c r="X13" s="4">
        <v>0.58523000000000003</v>
      </c>
      <c r="Y13" s="4">
        <v>2.852E-2</v>
      </c>
      <c r="Z13" s="5"/>
      <c r="AG13" s="4" t="s">
        <v>41</v>
      </c>
      <c r="AH13" s="34">
        <v>0.55524807249554886</v>
      </c>
    </row>
    <row r="14" spans="1:39" x14ac:dyDescent="0.3">
      <c r="A14" s="3" t="s">
        <v>17</v>
      </c>
      <c r="B14" s="22">
        <f t="shared" si="0"/>
        <v>1266</v>
      </c>
      <c r="C14" s="4">
        <v>1130</v>
      </c>
      <c r="D14" s="4">
        <v>788</v>
      </c>
      <c r="E14" s="4">
        <v>630.59798788928185</v>
      </c>
      <c r="F14" s="4">
        <v>1745</v>
      </c>
      <c r="G14" s="4">
        <v>7.2299150000000001</v>
      </c>
      <c r="H14" s="4">
        <f t="shared" si="3"/>
        <v>2.0675454489856616E-3</v>
      </c>
      <c r="I14" s="4">
        <v>1.30379</v>
      </c>
      <c r="J14" s="4">
        <v>0.57728000000000002</v>
      </c>
      <c r="K14" s="4">
        <v>630.59798788928185</v>
      </c>
      <c r="L14" s="5">
        <v>56.03</v>
      </c>
      <c r="M14" s="4">
        <v>7.2299150000000001</v>
      </c>
      <c r="N14" s="4">
        <f t="shared" si="4"/>
        <v>2.0675454489856616E-3</v>
      </c>
      <c r="O14" s="4">
        <v>479</v>
      </c>
      <c r="P14" s="5">
        <v>14.12368</v>
      </c>
      <c r="Q14" s="23">
        <f t="shared" si="1"/>
        <v>41.906320000000001</v>
      </c>
      <c r="R14" s="4">
        <v>524</v>
      </c>
      <c r="S14" s="4">
        <v>494</v>
      </c>
      <c r="T14" s="4">
        <v>376</v>
      </c>
      <c r="U14" s="4">
        <v>364</v>
      </c>
      <c r="V14" s="4">
        <v>0.88483999999999996</v>
      </c>
      <c r="W14" s="4">
        <v>0.56476000000000004</v>
      </c>
      <c r="X14" s="4">
        <v>0.66932000000000003</v>
      </c>
      <c r="Y14" s="4">
        <v>0.58523000000000003</v>
      </c>
      <c r="Z14" s="5"/>
      <c r="AA14" s="10" t="s">
        <v>73</v>
      </c>
      <c r="AG14" s="4" t="s">
        <v>42</v>
      </c>
      <c r="AH14" s="4">
        <v>0.50923925240888146</v>
      </c>
    </row>
    <row r="15" spans="1:39" x14ac:dyDescent="0.3">
      <c r="A15" s="3" t="s">
        <v>18</v>
      </c>
      <c r="B15" s="22">
        <f t="shared" si="0"/>
        <v>1487</v>
      </c>
      <c r="C15" s="4">
        <v>1812</v>
      </c>
      <c r="D15" s="4">
        <v>1130</v>
      </c>
      <c r="E15" s="4">
        <v>654.98793255660541</v>
      </c>
      <c r="F15" s="4">
        <v>1981</v>
      </c>
      <c r="G15" s="4">
        <v>6.1430730000000002</v>
      </c>
      <c r="H15" s="4">
        <f t="shared" si="3"/>
        <v>3.2237235146580652E-3</v>
      </c>
      <c r="I15" s="4">
        <v>2.1114999999999999</v>
      </c>
      <c r="J15" s="4">
        <v>0.88483999999999996</v>
      </c>
      <c r="K15" s="4">
        <v>654.98793255660541</v>
      </c>
      <c r="L15" s="5">
        <v>66.209999999999994</v>
      </c>
      <c r="M15" s="4">
        <v>6.1430730000000002</v>
      </c>
      <c r="N15" s="4">
        <f t="shared" si="4"/>
        <v>3.2237235146580652E-3</v>
      </c>
      <c r="O15" s="4">
        <v>494</v>
      </c>
      <c r="P15" s="5">
        <v>16.614339999999999</v>
      </c>
      <c r="Q15" s="23">
        <f t="shared" si="1"/>
        <v>49.595659999999995</v>
      </c>
      <c r="R15" s="4">
        <v>788</v>
      </c>
      <c r="S15" s="4">
        <v>524</v>
      </c>
      <c r="T15" s="4">
        <v>494</v>
      </c>
      <c r="U15" s="4">
        <v>376</v>
      </c>
      <c r="V15" s="4">
        <v>1.30379</v>
      </c>
      <c r="W15" s="4">
        <v>0.57728000000000002</v>
      </c>
      <c r="X15" s="4">
        <v>0.56476000000000004</v>
      </c>
      <c r="Y15" s="4">
        <v>0.66932000000000003</v>
      </c>
      <c r="Z15" s="5"/>
      <c r="AA15" s="235" t="s">
        <v>63</v>
      </c>
      <c r="AB15" s="8">
        <f>CORREL(I9:I40,V9:V40)</f>
        <v>0.71425026565026772</v>
      </c>
      <c r="AC15" s="4" t="str">
        <f>IF(AB15&gt;0.7,"Strong Correlation",IF(AB15&gt;0.3,"Moderate Correlation",IF(AB15&gt;0,"Weak Correlation")))</f>
        <v>Strong Correlation</v>
      </c>
      <c r="AG15" s="4" t="s">
        <v>43</v>
      </c>
      <c r="AH15" s="4">
        <v>390.98736266177394</v>
      </c>
    </row>
    <row r="16" spans="1:39" ht="14.5" thickBot="1" x14ac:dyDescent="0.35">
      <c r="A16" s="3" t="s">
        <v>19</v>
      </c>
      <c r="B16" s="22">
        <f t="shared" si="0"/>
        <v>1564</v>
      </c>
      <c r="C16" s="4">
        <v>1980</v>
      </c>
      <c r="D16" s="4">
        <v>1812</v>
      </c>
      <c r="E16" s="4">
        <v>633.99773424694547</v>
      </c>
      <c r="F16" s="4">
        <v>2121</v>
      </c>
      <c r="G16" s="4">
        <v>5.2790530000000002</v>
      </c>
      <c r="H16" s="4">
        <f t="shared" si="3"/>
        <v>3.3890972852642365E-3</v>
      </c>
      <c r="I16" s="4">
        <v>2.1486799999999997</v>
      </c>
      <c r="J16" s="4">
        <v>1.30379</v>
      </c>
      <c r="K16" s="4">
        <v>633.99773424694547</v>
      </c>
      <c r="L16" s="5">
        <v>119.8</v>
      </c>
      <c r="M16" s="4">
        <v>5.2790530000000002</v>
      </c>
      <c r="N16" s="4">
        <f t="shared" si="4"/>
        <v>3.3890972852642365E-3</v>
      </c>
      <c r="O16" s="4">
        <v>557</v>
      </c>
      <c r="P16" s="5">
        <v>36.543199999999999</v>
      </c>
      <c r="Q16" s="23">
        <f t="shared" si="1"/>
        <v>83.256799999999998</v>
      </c>
      <c r="R16" s="4">
        <v>1130</v>
      </c>
      <c r="S16" s="4">
        <v>788</v>
      </c>
      <c r="T16" s="4">
        <v>524</v>
      </c>
      <c r="U16" s="4">
        <v>494</v>
      </c>
      <c r="V16" s="4">
        <v>2.1114999999999999</v>
      </c>
      <c r="W16" s="4">
        <v>0.88483999999999996</v>
      </c>
      <c r="X16" s="4">
        <v>0.57728000000000002</v>
      </c>
      <c r="Y16" s="4">
        <v>0.56476000000000004</v>
      </c>
      <c r="Z16" s="5"/>
      <c r="AA16" s="234" t="s">
        <v>64</v>
      </c>
      <c r="AB16" s="9">
        <f>CORREL(I10:I40,J10:J40)</f>
        <v>0.77602711748117026</v>
      </c>
      <c r="AC16" s="4" t="str">
        <f t="shared" ref="AC16:AC19" si="5">IF(AB16&gt;0.7,"Strong Correlation",IF(AB16&gt;0.3,"Moderate Correlation",IF(AB16&gt;0,"Weak Correlation")))</f>
        <v>Strong Correlation</v>
      </c>
      <c r="AG16" s="14" t="s">
        <v>44</v>
      </c>
      <c r="AH16" s="14">
        <v>33</v>
      </c>
    </row>
    <row r="17" spans="1:39" x14ac:dyDescent="0.3">
      <c r="A17" s="3" t="s">
        <v>20</v>
      </c>
      <c r="B17" s="22">
        <f t="shared" si="0"/>
        <v>1631</v>
      </c>
      <c r="C17" s="4">
        <v>2010</v>
      </c>
      <c r="D17" s="4">
        <v>1980</v>
      </c>
      <c r="E17" s="4">
        <v>678.40999571189343</v>
      </c>
      <c r="F17" s="4">
        <v>2115</v>
      </c>
      <c r="G17" s="4">
        <v>5.5411020000000004</v>
      </c>
      <c r="H17" s="4">
        <f t="shared" si="3"/>
        <v>7.0656535580228405E-3</v>
      </c>
      <c r="I17" s="4">
        <v>4.7934099999999997</v>
      </c>
      <c r="J17" s="4">
        <v>2.1114999999999999</v>
      </c>
      <c r="K17" s="4">
        <v>678.40999571189343</v>
      </c>
      <c r="L17" s="5">
        <v>111.31</v>
      </c>
      <c r="M17" s="4">
        <v>5.5411020000000004</v>
      </c>
      <c r="N17" s="4">
        <f t="shared" si="4"/>
        <v>7.0656535580228405E-3</v>
      </c>
      <c r="O17" s="4">
        <v>484</v>
      </c>
      <c r="P17" s="5">
        <v>30.100580000000001</v>
      </c>
      <c r="Q17" s="23">
        <f t="shared" si="1"/>
        <v>81.209419999999994</v>
      </c>
      <c r="R17" s="4">
        <v>1812</v>
      </c>
      <c r="S17" s="4">
        <v>1130</v>
      </c>
      <c r="T17" s="4">
        <v>788</v>
      </c>
      <c r="U17" s="4">
        <v>524</v>
      </c>
      <c r="V17" s="4">
        <v>2.1486799999999997</v>
      </c>
      <c r="W17" s="4">
        <v>1.30379</v>
      </c>
      <c r="X17" s="4">
        <v>0.88483999999999996</v>
      </c>
      <c r="Y17" s="4">
        <v>0.57728000000000002</v>
      </c>
      <c r="Z17" s="5"/>
      <c r="AA17" s="235" t="s">
        <v>65</v>
      </c>
      <c r="AB17" s="8">
        <f>CORREL(I11:I40,W11:W40)</f>
        <v>0.68460312895266884</v>
      </c>
      <c r="AC17" s="4" t="str">
        <f t="shared" si="5"/>
        <v>Moderate Correlation</v>
      </c>
    </row>
    <row r="18" spans="1:39" ht="14.5" thickBot="1" x14ac:dyDescent="0.35">
      <c r="A18" s="3" t="s">
        <v>21</v>
      </c>
      <c r="B18" s="22">
        <f t="shared" si="0"/>
        <v>2224</v>
      </c>
      <c r="C18" s="4">
        <v>2722</v>
      </c>
      <c r="D18" s="4">
        <v>2010</v>
      </c>
      <c r="E18" s="4">
        <v>744.77341593158701</v>
      </c>
      <c r="F18" s="4">
        <v>2862</v>
      </c>
      <c r="G18" s="4">
        <v>5.9254119999999997</v>
      </c>
      <c r="H18" s="4">
        <f t="shared" si="3"/>
        <v>1.1368410605001704E-2</v>
      </c>
      <c r="I18" s="4">
        <v>8.4668899999999994</v>
      </c>
      <c r="J18" s="4">
        <v>2.1486799999999997</v>
      </c>
      <c r="K18" s="4">
        <v>744.77341593158701</v>
      </c>
      <c r="L18" s="5">
        <v>247.83</v>
      </c>
      <c r="M18" s="4">
        <v>5.9254119999999997</v>
      </c>
      <c r="N18" s="4">
        <f t="shared" si="4"/>
        <v>1.1368410605001704E-2</v>
      </c>
      <c r="O18" s="4">
        <v>638</v>
      </c>
      <c r="P18" s="5">
        <v>39.034750000000003</v>
      </c>
      <c r="Q18" s="23">
        <f t="shared" si="1"/>
        <v>208.79525000000001</v>
      </c>
      <c r="R18" s="4">
        <v>1980</v>
      </c>
      <c r="S18" s="4">
        <v>1812</v>
      </c>
      <c r="T18" s="4">
        <v>1130</v>
      </c>
      <c r="U18" s="4">
        <v>788</v>
      </c>
      <c r="V18" s="4">
        <v>4.7934099999999997</v>
      </c>
      <c r="W18" s="4">
        <v>2.1114999999999999</v>
      </c>
      <c r="X18" s="4">
        <v>1.30379</v>
      </c>
      <c r="Y18" s="4">
        <v>0.88483999999999996</v>
      </c>
      <c r="Z18" s="5"/>
      <c r="AA18" s="235" t="s">
        <v>66</v>
      </c>
      <c r="AB18" s="8">
        <f>CORREL(I12:I40,X12:X40)</f>
        <v>0.5085166165236672</v>
      </c>
      <c r="AC18" s="4" t="str">
        <f t="shared" si="5"/>
        <v>Moderate Correlation</v>
      </c>
      <c r="AG18" s="4" t="s">
        <v>45</v>
      </c>
    </row>
    <row r="19" spans="1:39" x14ac:dyDescent="0.3">
      <c r="A19" s="3" t="s">
        <v>22</v>
      </c>
      <c r="B19" s="22">
        <f t="shared" si="0"/>
        <v>1721</v>
      </c>
      <c r="C19" s="4">
        <v>2088</v>
      </c>
      <c r="D19" s="4">
        <v>2722</v>
      </c>
      <c r="E19" s="4">
        <v>738.96272904452542</v>
      </c>
      <c r="F19" s="4">
        <v>2212</v>
      </c>
      <c r="G19" s="4">
        <v>5.4802720000000003</v>
      </c>
      <c r="H19" s="4">
        <f t="shared" si="3"/>
        <v>7.5512333446302645E-3</v>
      </c>
      <c r="I19" s="4">
        <v>5.5800799999999997</v>
      </c>
      <c r="J19" s="4">
        <v>4.7934099999999997</v>
      </c>
      <c r="K19" s="4">
        <v>738.96272904452542</v>
      </c>
      <c r="L19" s="5">
        <v>103.23</v>
      </c>
      <c r="M19" s="4">
        <v>5.4802720000000003</v>
      </c>
      <c r="N19" s="4">
        <f t="shared" si="4"/>
        <v>7.5512333446302645E-3</v>
      </c>
      <c r="O19" s="4">
        <v>491</v>
      </c>
      <c r="P19" s="5">
        <v>28.774999999999999</v>
      </c>
      <c r="Q19" s="23">
        <f t="shared" si="1"/>
        <v>74.455000000000013</v>
      </c>
      <c r="R19" s="4">
        <v>2010</v>
      </c>
      <c r="S19" s="4">
        <v>1980</v>
      </c>
      <c r="T19" s="4">
        <v>1812</v>
      </c>
      <c r="U19" s="4">
        <v>1130</v>
      </c>
      <c r="V19" s="4">
        <v>8.4668899999999994</v>
      </c>
      <c r="W19" s="4">
        <v>2.1486799999999997</v>
      </c>
      <c r="X19" s="4">
        <v>2.1114999999999999</v>
      </c>
      <c r="Y19" s="4">
        <v>1.30379</v>
      </c>
      <c r="Z19" s="5"/>
      <c r="AA19" s="235" t="s">
        <v>67</v>
      </c>
      <c r="AB19" s="8">
        <f>CORREL(I13:I40,Y13:Y40)</f>
        <v>0.37167908847389353</v>
      </c>
      <c r="AC19" s="4" t="str">
        <f t="shared" si="5"/>
        <v>Moderate Correlation</v>
      </c>
      <c r="AG19" s="40"/>
      <c r="AH19" s="40" t="s">
        <v>50</v>
      </c>
      <c r="AI19" s="40" t="s">
        <v>51</v>
      </c>
      <c r="AJ19" s="40" t="s">
        <v>52</v>
      </c>
      <c r="AK19" s="40" t="s">
        <v>53</v>
      </c>
      <c r="AL19" s="40" t="s">
        <v>54</v>
      </c>
    </row>
    <row r="20" spans="1:39" x14ac:dyDescent="0.3">
      <c r="A20" s="3" t="s">
        <v>23</v>
      </c>
      <c r="B20" s="22">
        <f t="shared" si="0"/>
        <v>1604</v>
      </c>
      <c r="C20" s="4">
        <v>1744</v>
      </c>
      <c r="D20" s="4">
        <v>2088</v>
      </c>
      <c r="E20" s="4">
        <v>760.64933409800551</v>
      </c>
      <c r="F20" s="4">
        <v>2057</v>
      </c>
      <c r="G20" s="4">
        <v>5.2909069999999998</v>
      </c>
      <c r="H20" s="4">
        <f t="shared" si="3"/>
        <v>3.6690362758411538E-3</v>
      </c>
      <c r="I20" s="4">
        <v>2.7908499999999998</v>
      </c>
      <c r="J20" s="4">
        <v>8.4668899999999994</v>
      </c>
      <c r="K20" s="4">
        <v>760.64933409800551</v>
      </c>
      <c r="L20" s="5">
        <v>57.42</v>
      </c>
      <c r="M20" s="4">
        <v>5.2909069999999998</v>
      </c>
      <c r="N20" s="4">
        <f t="shared" si="4"/>
        <v>3.6690362758411538E-3</v>
      </c>
      <c r="O20" s="4">
        <v>453</v>
      </c>
      <c r="P20" s="5">
        <v>10.67422</v>
      </c>
      <c r="Q20" s="23">
        <f t="shared" si="1"/>
        <v>46.745780000000003</v>
      </c>
      <c r="R20" s="4">
        <v>2722</v>
      </c>
      <c r="S20" s="4">
        <v>2010</v>
      </c>
      <c r="T20" s="4">
        <v>1980</v>
      </c>
      <c r="U20" s="4">
        <v>1812</v>
      </c>
      <c r="V20" s="4">
        <v>5.5800799999999997</v>
      </c>
      <c r="W20" s="4">
        <v>4.7934099999999997</v>
      </c>
      <c r="X20" s="4">
        <v>2.1486799999999997</v>
      </c>
      <c r="Y20" s="4">
        <v>2.1114999999999999</v>
      </c>
      <c r="Z20" s="5"/>
      <c r="AG20" s="4" t="s">
        <v>46</v>
      </c>
      <c r="AH20" s="4">
        <v>3</v>
      </c>
      <c r="AI20" s="4">
        <v>5534681.8273491636</v>
      </c>
      <c r="AJ20" s="4">
        <v>1844893.9424497213</v>
      </c>
      <c r="AK20" s="4">
        <v>12.06829628426944</v>
      </c>
      <c r="AL20" s="34">
        <v>2.6601203444166151E-5</v>
      </c>
    </row>
    <row r="21" spans="1:39" x14ac:dyDescent="0.3">
      <c r="A21" s="3" t="s">
        <v>24</v>
      </c>
      <c r="B21" s="22">
        <f t="shared" si="0"/>
        <v>1160</v>
      </c>
      <c r="C21" s="4">
        <v>1648</v>
      </c>
      <c r="D21" s="4">
        <v>1744</v>
      </c>
      <c r="E21" s="4">
        <v>895.54064663478698</v>
      </c>
      <c r="F21" s="4">
        <v>1720</v>
      </c>
      <c r="G21" s="4">
        <v>4.8105440000000002</v>
      </c>
      <c r="H21" s="4">
        <f t="shared" si="3"/>
        <v>2.7998505812350267E-3</v>
      </c>
      <c r="I21" s="4">
        <v>2.5073799999999999</v>
      </c>
      <c r="J21" s="4">
        <v>5.5800799999999997</v>
      </c>
      <c r="K21" s="4">
        <v>895.54064663478698</v>
      </c>
      <c r="L21" s="5">
        <v>68</v>
      </c>
      <c r="M21" s="4">
        <v>4.8105440000000002</v>
      </c>
      <c r="N21" s="4">
        <f t="shared" si="4"/>
        <v>2.7998505812350267E-3</v>
      </c>
      <c r="O21" s="4">
        <v>560</v>
      </c>
      <c r="P21" s="5">
        <v>33.386690000000002</v>
      </c>
      <c r="Q21" s="23">
        <f t="shared" si="1"/>
        <v>34.613309999999998</v>
      </c>
      <c r="R21" s="4">
        <v>2088</v>
      </c>
      <c r="S21" s="4">
        <v>2722</v>
      </c>
      <c r="T21" s="4">
        <v>2010</v>
      </c>
      <c r="U21" s="4">
        <v>1980</v>
      </c>
      <c r="V21" s="4">
        <v>2.7908499999999998</v>
      </c>
      <c r="W21" s="4">
        <v>8.4668899999999994</v>
      </c>
      <c r="X21" s="4">
        <v>4.7934099999999997</v>
      </c>
      <c r="Y21" s="4">
        <v>2.1486799999999997</v>
      </c>
      <c r="Z21" s="5"/>
      <c r="AG21" s="4" t="s">
        <v>47</v>
      </c>
      <c r="AH21" s="4">
        <v>29</v>
      </c>
      <c r="AI21" s="4">
        <v>4433262.4150750767</v>
      </c>
      <c r="AJ21" s="4">
        <v>152871.11776120955</v>
      </c>
    </row>
    <row r="22" spans="1:39" ht="14.5" thickBot="1" x14ac:dyDescent="0.35">
      <c r="A22" s="3" t="s">
        <v>25</v>
      </c>
      <c r="B22" s="22">
        <f t="shared" si="0"/>
        <v>1518</v>
      </c>
      <c r="C22" s="4">
        <v>1396</v>
      </c>
      <c r="D22" s="4">
        <v>1648</v>
      </c>
      <c r="E22" s="4">
        <v>1026.6902382782475</v>
      </c>
      <c r="F22" s="4">
        <v>2154</v>
      </c>
      <c r="G22" s="4">
        <v>4.5796070000000002</v>
      </c>
      <c r="H22" s="4">
        <f t="shared" si="3"/>
        <v>2.5389059940526637E-3</v>
      </c>
      <c r="I22" s="4">
        <v>2.6066700000000003</v>
      </c>
      <c r="J22" s="4">
        <v>2.7908499999999998</v>
      </c>
      <c r="K22" s="4">
        <v>1026.6902382782475</v>
      </c>
      <c r="L22" s="5">
        <v>99.84</v>
      </c>
      <c r="M22" s="4">
        <v>4.5796070000000002</v>
      </c>
      <c r="N22" s="4">
        <f t="shared" si="4"/>
        <v>2.5389059940526637E-3</v>
      </c>
      <c r="O22" s="4">
        <v>636</v>
      </c>
      <c r="P22" s="5">
        <v>32.729179999999999</v>
      </c>
      <c r="Q22" s="23">
        <f t="shared" si="1"/>
        <v>67.110820000000004</v>
      </c>
      <c r="R22" s="4">
        <v>1744</v>
      </c>
      <c r="S22" s="4">
        <v>2088</v>
      </c>
      <c r="T22" s="4">
        <v>2722</v>
      </c>
      <c r="U22" s="4">
        <v>2010</v>
      </c>
      <c r="V22" s="4">
        <v>2.5073799999999999</v>
      </c>
      <c r="W22" s="4">
        <v>5.5800799999999997</v>
      </c>
      <c r="X22" s="4">
        <v>8.4668899999999994</v>
      </c>
      <c r="Y22" s="4">
        <v>4.7934099999999997</v>
      </c>
      <c r="Z22" s="5"/>
      <c r="AG22" s="14" t="s">
        <v>48</v>
      </c>
      <c r="AH22" s="14">
        <v>32</v>
      </c>
      <c r="AI22" s="14">
        <v>9967944.2424242403</v>
      </c>
      <c r="AJ22" s="14"/>
      <c r="AK22" s="14"/>
      <c r="AL22" s="14"/>
    </row>
    <row r="23" spans="1:39" ht="14.5" thickBot="1" x14ac:dyDescent="0.35">
      <c r="A23" s="3" t="s">
        <v>26</v>
      </c>
      <c r="B23" s="22">
        <f t="shared" si="0"/>
        <v>1601</v>
      </c>
      <c r="C23" s="4">
        <v>1436</v>
      </c>
      <c r="D23" s="4">
        <v>1396</v>
      </c>
      <c r="E23" s="4">
        <v>1173.1085987786762</v>
      </c>
      <c r="F23" s="4">
        <v>2220</v>
      </c>
      <c r="G23" s="4">
        <v>4.066929</v>
      </c>
      <c r="H23" s="4">
        <f t="shared" si="3"/>
        <v>2.367751803108247E-3</v>
      </c>
      <c r="I23" s="4">
        <v>2.7776299999999998</v>
      </c>
      <c r="J23" s="4">
        <v>2.5073799999999999</v>
      </c>
      <c r="K23" s="4">
        <v>1173.1085987786762</v>
      </c>
      <c r="L23" s="5">
        <v>129.69</v>
      </c>
      <c r="M23" s="4">
        <v>4.066929</v>
      </c>
      <c r="N23" s="4">
        <f t="shared" si="4"/>
        <v>2.367751803108247E-3</v>
      </c>
      <c r="O23" s="4">
        <v>619</v>
      </c>
      <c r="P23" s="5">
        <v>16.14059</v>
      </c>
      <c r="Q23" s="23">
        <f t="shared" si="1"/>
        <v>113.54940999999999</v>
      </c>
      <c r="R23" s="4">
        <v>1648</v>
      </c>
      <c r="S23" s="4">
        <v>1744</v>
      </c>
      <c r="T23" s="4">
        <v>2088</v>
      </c>
      <c r="U23" s="4">
        <v>2722</v>
      </c>
      <c r="V23" s="4">
        <v>2.6066700000000003</v>
      </c>
      <c r="W23" s="4">
        <v>2.7908499999999998</v>
      </c>
      <c r="X23" s="4">
        <v>5.5800799999999997</v>
      </c>
      <c r="Y23" s="4">
        <v>8.4668899999999994</v>
      </c>
      <c r="Z23" s="5"/>
    </row>
    <row r="24" spans="1:39" x14ac:dyDescent="0.3">
      <c r="A24" s="3" t="s">
        <v>27</v>
      </c>
      <c r="B24" s="22">
        <f t="shared" si="0"/>
        <v>2042</v>
      </c>
      <c r="C24" s="4">
        <v>1114</v>
      </c>
      <c r="D24" s="4">
        <v>1436</v>
      </c>
      <c r="E24" s="4">
        <v>1319.2648095909731</v>
      </c>
      <c r="F24" s="4">
        <v>2811</v>
      </c>
      <c r="G24" s="4">
        <v>4.2077600000000004</v>
      </c>
      <c r="H24" s="4">
        <f t="shared" si="3"/>
        <v>4.1823142403917216E-3</v>
      </c>
      <c r="I24" s="4">
        <v>5.5175799999999997</v>
      </c>
      <c r="J24" s="4">
        <v>2.6066700000000003</v>
      </c>
      <c r="K24" s="4">
        <v>1319.2648095909731</v>
      </c>
      <c r="L24" s="5">
        <v>240.27</v>
      </c>
      <c r="M24" s="4">
        <v>4.2077600000000004</v>
      </c>
      <c r="N24" s="4">
        <f t="shared" si="4"/>
        <v>4.1823142403917216E-3</v>
      </c>
      <c r="O24" s="4">
        <v>769</v>
      </c>
      <c r="P24" s="5">
        <v>43.971530000000001</v>
      </c>
      <c r="Q24" s="23">
        <f t="shared" si="1"/>
        <v>196.29847000000001</v>
      </c>
      <c r="R24" s="4">
        <v>1396</v>
      </c>
      <c r="S24" s="4">
        <v>1648</v>
      </c>
      <c r="T24" s="4">
        <v>1744</v>
      </c>
      <c r="U24" s="4">
        <v>2088</v>
      </c>
      <c r="V24" s="4">
        <v>2.7776299999999998</v>
      </c>
      <c r="W24" s="4">
        <v>2.5073799999999999</v>
      </c>
      <c r="X24" s="4">
        <v>2.7908499999999998</v>
      </c>
      <c r="Y24" s="4">
        <v>5.5800799999999997</v>
      </c>
      <c r="Z24" s="5"/>
      <c r="AG24" s="70"/>
      <c r="AH24" s="70" t="s">
        <v>55</v>
      </c>
      <c r="AI24" s="70" t="s">
        <v>43</v>
      </c>
      <c r="AJ24" s="70" t="s">
        <v>56</v>
      </c>
      <c r="AK24" s="70" t="s">
        <v>57</v>
      </c>
      <c r="AL24" s="70" t="s">
        <v>58</v>
      </c>
      <c r="AM24" s="70" t="s">
        <v>59</v>
      </c>
    </row>
    <row r="25" spans="1:39" x14ac:dyDescent="0.3">
      <c r="A25" s="3" t="s">
        <v>28</v>
      </c>
      <c r="B25" s="22">
        <f t="shared" si="0"/>
        <v>2403</v>
      </c>
      <c r="C25" s="4">
        <v>1084</v>
      </c>
      <c r="D25" s="4">
        <v>1114</v>
      </c>
      <c r="E25" s="4">
        <v>1468.8204077832602</v>
      </c>
      <c r="F25" s="4">
        <v>3361</v>
      </c>
      <c r="G25" s="4">
        <v>4.2697669999999999</v>
      </c>
      <c r="H25" s="4">
        <f t="shared" si="3"/>
        <v>5.4110359291609103E-3</v>
      </c>
      <c r="I25" s="4">
        <v>7.9478400000000002</v>
      </c>
      <c r="J25" s="4">
        <v>2.7776299999999998</v>
      </c>
      <c r="K25" s="4">
        <v>1468.8204077832602</v>
      </c>
      <c r="L25" s="5">
        <v>365.6</v>
      </c>
      <c r="M25" s="4">
        <v>4.2697669999999999</v>
      </c>
      <c r="N25" s="4">
        <f t="shared" si="4"/>
        <v>5.4110359291609103E-3</v>
      </c>
      <c r="O25" s="4">
        <v>958</v>
      </c>
      <c r="P25" s="5">
        <v>89.731229999999996</v>
      </c>
      <c r="Q25" s="23">
        <f t="shared" si="1"/>
        <v>275.86877000000004</v>
      </c>
      <c r="R25" s="4">
        <v>1436</v>
      </c>
      <c r="S25" s="4">
        <v>1396</v>
      </c>
      <c r="T25" s="4">
        <v>1648</v>
      </c>
      <c r="U25" s="4">
        <v>1744</v>
      </c>
      <c r="V25" s="4">
        <v>5.5175799999999997</v>
      </c>
      <c r="W25" s="4">
        <v>2.6066700000000003</v>
      </c>
      <c r="X25" s="4">
        <v>2.5073799999999999</v>
      </c>
      <c r="Y25" s="4">
        <v>2.7908499999999998</v>
      </c>
      <c r="Z25" s="5"/>
      <c r="AG25" s="33" t="s">
        <v>49</v>
      </c>
      <c r="AH25" s="33">
        <v>2729.0634421283776</v>
      </c>
      <c r="AI25" s="33">
        <v>673.54596577983284</v>
      </c>
      <c r="AJ25" s="33">
        <v>4.0517850017387644</v>
      </c>
      <c r="AK25" s="33">
        <v>3.4752202684461872E-4</v>
      </c>
      <c r="AL25" s="33">
        <v>1351.507267576563</v>
      </c>
      <c r="AM25" s="33">
        <v>4106.6196166801919</v>
      </c>
    </row>
    <row r="26" spans="1:39" x14ac:dyDescent="0.3">
      <c r="A26" s="3" t="s">
        <v>29</v>
      </c>
      <c r="B26" s="22">
        <f t="shared" si="0"/>
        <v>2196</v>
      </c>
      <c r="C26" s="4">
        <v>1032</v>
      </c>
      <c r="D26" s="4">
        <v>1084</v>
      </c>
      <c r="E26" s="4">
        <v>1552.9896907216496</v>
      </c>
      <c r="F26" s="4">
        <v>2953</v>
      </c>
      <c r="G26" s="4">
        <v>3.605302</v>
      </c>
      <c r="H26" s="4">
        <f t="shared" si="3"/>
        <v>2.1647020711630378E-3</v>
      </c>
      <c r="I26" s="4">
        <v>3.3617600000000003</v>
      </c>
      <c r="J26" s="4">
        <v>5.5175799999999997</v>
      </c>
      <c r="K26" s="4">
        <v>1552.9896907216496</v>
      </c>
      <c r="L26" s="5">
        <v>137.66</v>
      </c>
      <c r="M26" s="4">
        <v>3.605302</v>
      </c>
      <c r="N26" s="4">
        <f t="shared" si="4"/>
        <v>2.1647020711630378E-3</v>
      </c>
      <c r="O26" s="4">
        <v>757</v>
      </c>
      <c r="P26" s="5">
        <v>21.15654</v>
      </c>
      <c r="Q26" s="23">
        <f t="shared" si="1"/>
        <v>116.50345999999999</v>
      </c>
      <c r="R26" s="4">
        <v>1114</v>
      </c>
      <c r="S26" s="4">
        <v>1436</v>
      </c>
      <c r="T26" s="4">
        <v>1396</v>
      </c>
      <c r="U26" s="4">
        <v>1648</v>
      </c>
      <c r="V26" s="4">
        <v>7.9478400000000002</v>
      </c>
      <c r="W26" s="4">
        <v>2.7776299999999998</v>
      </c>
      <c r="X26" s="4">
        <v>2.6066700000000003</v>
      </c>
      <c r="Y26" s="4">
        <v>2.5073799999999999</v>
      </c>
      <c r="Z26" s="5"/>
      <c r="AG26" s="33" t="s">
        <v>7</v>
      </c>
      <c r="AH26" s="33">
        <v>-1.3955387628421909</v>
      </c>
      <c r="AI26" s="33">
        <v>0.28436649726266738</v>
      </c>
      <c r="AJ26" s="33">
        <v>-4.9075357901713064</v>
      </c>
      <c r="AK26" s="33">
        <v>3.2799441046460606E-5</v>
      </c>
      <c r="AL26" s="33">
        <v>-1.9771335522732469</v>
      </c>
      <c r="AM26" s="33">
        <v>-0.81394397341113489</v>
      </c>
    </row>
    <row r="27" spans="1:39" x14ac:dyDescent="0.3">
      <c r="A27" s="3" t="s">
        <v>30</v>
      </c>
      <c r="B27" s="22">
        <f t="shared" si="0"/>
        <v>2281</v>
      </c>
      <c r="C27" s="4">
        <v>890</v>
      </c>
      <c r="D27" s="4">
        <v>1032</v>
      </c>
      <c r="E27" s="4">
        <v>1374.6251421572915</v>
      </c>
      <c r="F27" s="4">
        <v>3089</v>
      </c>
      <c r="G27" s="4">
        <v>3.2306189999999999</v>
      </c>
      <c r="H27" s="4">
        <f t="shared" si="3"/>
        <v>1.3650194096226519E-3</v>
      </c>
      <c r="I27" s="4">
        <v>1.87639</v>
      </c>
      <c r="J27" s="4">
        <v>7.9478400000000002</v>
      </c>
      <c r="K27" s="4">
        <v>1374.6251421572915</v>
      </c>
      <c r="L27" s="5">
        <v>110.42</v>
      </c>
      <c r="M27" s="4">
        <v>3.2306189999999999</v>
      </c>
      <c r="N27" s="4">
        <f t="shared" si="4"/>
        <v>1.3650194096226519E-3</v>
      </c>
      <c r="O27" s="4">
        <v>808</v>
      </c>
      <c r="P27" s="5">
        <v>38.696980000000003</v>
      </c>
      <c r="Q27" s="23">
        <f t="shared" si="1"/>
        <v>71.723019999999991</v>
      </c>
      <c r="R27" s="4">
        <v>1084</v>
      </c>
      <c r="S27" s="4">
        <v>1114</v>
      </c>
      <c r="T27" s="4">
        <v>1436</v>
      </c>
      <c r="U27" s="4">
        <v>1396</v>
      </c>
      <c r="V27" s="4">
        <v>3.3617600000000003</v>
      </c>
      <c r="W27" s="4">
        <v>5.5175799999999997</v>
      </c>
      <c r="X27" s="4">
        <v>2.7776299999999998</v>
      </c>
      <c r="Y27" s="4">
        <v>2.6066700000000003</v>
      </c>
      <c r="Z27" s="5"/>
      <c r="AG27" s="33" t="s">
        <v>8</v>
      </c>
      <c r="AH27" s="33">
        <v>0.43769416646442999</v>
      </c>
      <c r="AI27" s="33">
        <v>0.13344603942212241</v>
      </c>
      <c r="AJ27" s="33">
        <v>3.2799337347127739</v>
      </c>
      <c r="AK27" s="33">
        <v>2.7032223614172697E-3</v>
      </c>
      <c r="AL27" s="33">
        <v>0.16476637101309577</v>
      </c>
      <c r="AM27" s="33">
        <v>0.71062196191576421</v>
      </c>
    </row>
    <row r="28" spans="1:39" ht="14.5" thickBot="1" x14ac:dyDescent="0.35">
      <c r="A28" s="3" t="s">
        <v>31</v>
      </c>
      <c r="B28" s="22">
        <f t="shared" si="0"/>
        <v>2128</v>
      </c>
      <c r="C28" s="4">
        <v>902</v>
      </c>
      <c r="D28" s="4">
        <v>890</v>
      </c>
      <c r="E28" s="4">
        <v>1617.3433674862586</v>
      </c>
      <c r="F28" s="4">
        <v>3006</v>
      </c>
      <c r="G28" s="4">
        <v>3.2351399999999999</v>
      </c>
      <c r="H28" s="4">
        <f t="shared" si="3"/>
        <v>2.0618256253048454E-3</v>
      </c>
      <c r="I28" s="4">
        <v>3.3346799999999996</v>
      </c>
      <c r="J28" s="4">
        <v>3.3617600000000003</v>
      </c>
      <c r="K28" s="4">
        <v>1617.3433674862586</v>
      </c>
      <c r="L28" s="5">
        <v>206.34</v>
      </c>
      <c r="M28" s="4">
        <v>3.2351399999999999</v>
      </c>
      <c r="N28" s="4">
        <f t="shared" si="4"/>
        <v>2.0618256253048454E-3</v>
      </c>
      <c r="O28" s="4">
        <v>878</v>
      </c>
      <c r="P28" s="5">
        <v>60.676409999999997</v>
      </c>
      <c r="Q28" s="23">
        <f t="shared" si="1"/>
        <v>145.66359</v>
      </c>
      <c r="R28" s="4">
        <v>1032</v>
      </c>
      <c r="S28" s="4">
        <v>1084</v>
      </c>
      <c r="T28" s="4">
        <v>1114</v>
      </c>
      <c r="U28" s="4">
        <v>1436</v>
      </c>
      <c r="V28" s="4">
        <v>1.87639</v>
      </c>
      <c r="W28" s="4">
        <v>7.9478400000000002</v>
      </c>
      <c r="X28" s="4">
        <v>5.5175799999999997</v>
      </c>
      <c r="Y28" s="4">
        <v>2.7776299999999998</v>
      </c>
      <c r="Z28" s="5"/>
      <c r="AG28" s="51" t="s">
        <v>9</v>
      </c>
      <c r="AH28" s="51">
        <v>-188.0313130006561</v>
      </c>
      <c r="AI28" s="51">
        <v>62.03419604213483</v>
      </c>
      <c r="AJ28" s="51">
        <v>-3.0310913173266818</v>
      </c>
      <c r="AK28" s="51">
        <v>5.0879178080183926E-3</v>
      </c>
      <c r="AL28" s="51">
        <v>-314.90548957190157</v>
      </c>
      <c r="AM28" s="51">
        <v>-61.157136429410627</v>
      </c>
    </row>
    <row r="29" spans="1:39" x14ac:dyDescent="0.3">
      <c r="A29" s="3" t="s">
        <v>32</v>
      </c>
      <c r="B29" s="22">
        <f t="shared" si="0"/>
        <v>1993</v>
      </c>
      <c r="C29" s="4">
        <v>1032</v>
      </c>
      <c r="D29" s="4">
        <v>902</v>
      </c>
      <c r="E29" s="4">
        <v>1793.3266301745186</v>
      </c>
      <c r="F29" s="4">
        <v>2887</v>
      </c>
      <c r="G29" s="4">
        <v>2.7830360000000001</v>
      </c>
      <c r="H29" s="4">
        <f t="shared" si="3"/>
        <v>1.8743155560417329E-3</v>
      </c>
      <c r="I29" s="4">
        <v>3.3612600000000001</v>
      </c>
      <c r="J29" s="4">
        <v>1.87639</v>
      </c>
      <c r="K29" s="4">
        <v>1793.3266301745186</v>
      </c>
      <c r="L29" s="5">
        <v>152.91</v>
      </c>
      <c r="M29" s="4">
        <v>2.7830360000000001</v>
      </c>
      <c r="N29" s="4">
        <f t="shared" si="4"/>
        <v>1.8743155560417329E-3</v>
      </c>
      <c r="O29" s="4">
        <v>894</v>
      </c>
      <c r="P29" s="5">
        <v>44.253390000000003</v>
      </c>
      <c r="Q29" s="23">
        <f t="shared" si="1"/>
        <v>108.65661</v>
      </c>
      <c r="R29" s="4">
        <v>890</v>
      </c>
      <c r="S29" s="4">
        <v>1032</v>
      </c>
      <c r="T29" s="4">
        <v>1084</v>
      </c>
      <c r="U29" s="4">
        <v>1114</v>
      </c>
      <c r="V29" s="4">
        <v>3.3346799999999996</v>
      </c>
      <c r="W29" s="4">
        <v>3.3617600000000003</v>
      </c>
      <c r="X29" s="4">
        <v>7.9478400000000002</v>
      </c>
      <c r="Y29" s="4">
        <v>5.5175799999999997</v>
      </c>
      <c r="Z29" s="5"/>
    </row>
    <row r="30" spans="1:39" x14ac:dyDescent="0.3">
      <c r="A30" s="3" t="s">
        <v>33</v>
      </c>
      <c r="B30" s="22">
        <f t="shared" si="0"/>
        <v>1908</v>
      </c>
      <c r="C30" s="4">
        <v>996</v>
      </c>
      <c r="D30" s="4">
        <v>1032</v>
      </c>
      <c r="E30" s="4">
        <v>1828.3664815215952</v>
      </c>
      <c r="F30" s="4">
        <v>2608</v>
      </c>
      <c r="G30" s="4">
        <v>1.87341</v>
      </c>
      <c r="H30" s="4">
        <f t="shared" si="3"/>
        <v>2.5765403422182338E-3</v>
      </c>
      <c r="I30" s="4">
        <v>4.7108599999999994</v>
      </c>
      <c r="J30" s="4">
        <v>3.3346799999999996</v>
      </c>
      <c r="K30" s="4">
        <v>1828.3664815215952</v>
      </c>
      <c r="L30" s="5">
        <v>191.76</v>
      </c>
      <c r="M30" s="4">
        <v>1.87341</v>
      </c>
      <c r="N30" s="4">
        <f t="shared" si="4"/>
        <v>2.5765403422182338E-3</v>
      </c>
      <c r="O30" s="4">
        <v>700</v>
      </c>
      <c r="P30" s="5">
        <v>52.153390000000002</v>
      </c>
      <c r="Q30" s="23">
        <f t="shared" si="1"/>
        <v>139.60660999999999</v>
      </c>
      <c r="R30" s="4">
        <v>902</v>
      </c>
      <c r="S30" s="4">
        <v>890</v>
      </c>
      <c r="T30" s="4">
        <v>1032</v>
      </c>
      <c r="U30" s="4">
        <v>1084</v>
      </c>
      <c r="V30" s="4">
        <v>3.3612600000000001</v>
      </c>
      <c r="W30" s="4">
        <v>1.87639</v>
      </c>
      <c r="X30" s="4">
        <v>3.3617600000000003</v>
      </c>
      <c r="Y30" s="4">
        <v>7.9478400000000002</v>
      </c>
      <c r="Z30" s="5"/>
    </row>
    <row r="31" spans="1:39" x14ac:dyDescent="0.3">
      <c r="A31" s="3" t="s">
        <v>34</v>
      </c>
      <c r="B31" s="22">
        <f t="shared" si="0"/>
        <v>1709</v>
      </c>
      <c r="C31" s="4">
        <v>1020</v>
      </c>
      <c r="D31" s="4">
        <v>996</v>
      </c>
      <c r="E31" s="4">
        <v>1846.5974218349834</v>
      </c>
      <c r="F31" s="4">
        <v>2303</v>
      </c>
      <c r="G31" s="4">
        <v>2.2619590000000001</v>
      </c>
      <c r="H31" s="4">
        <f t="shared" si="3"/>
        <v>2.2504363706251076E-3</v>
      </c>
      <c r="I31" s="4">
        <v>4.1556500000000005</v>
      </c>
      <c r="J31" s="4">
        <v>3.3612600000000001</v>
      </c>
      <c r="K31" s="4">
        <v>1846.5974218349834</v>
      </c>
      <c r="L31" s="5">
        <v>139.63</v>
      </c>
      <c r="M31" s="4">
        <v>2.2619590000000001</v>
      </c>
      <c r="N31" s="4">
        <f t="shared" si="4"/>
        <v>2.2504363706251076E-3</v>
      </c>
      <c r="O31" s="4">
        <v>594</v>
      </c>
      <c r="P31" s="5">
        <v>52.505850000000002</v>
      </c>
      <c r="Q31" s="23">
        <f t="shared" si="1"/>
        <v>87.124149999999986</v>
      </c>
      <c r="R31" s="4">
        <v>1032</v>
      </c>
      <c r="S31" s="4">
        <v>902</v>
      </c>
      <c r="T31" s="4">
        <v>890</v>
      </c>
      <c r="U31" s="4">
        <v>1032</v>
      </c>
      <c r="V31" s="4">
        <v>4.7108599999999994</v>
      </c>
      <c r="W31" s="4">
        <v>3.3346799999999996</v>
      </c>
      <c r="X31" s="4">
        <v>1.87639</v>
      </c>
      <c r="Y31" s="4">
        <v>3.3617600000000003</v>
      </c>
      <c r="Z31" s="5"/>
      <c r="AG31" s="10" t="s">
        <v>74</v>
      </c>
    </row>
    <row r="32" spans="1:39" x14ac:dyDescent="0.3">
      <c r="A32" s="3" t="s">
        <v>35</v>
      </c>
      <c r="B32" s="22">
        <f t="shared" si="0"/>
        <v>1714</v>
      </c>
      <c r="C32" s="4">
        <v>1196</v>
      </c>
      <c r="D32" s="4">
        <v>1020</v>
      </c>
      <c r="E32" s="4">
        <v>1805.7498784399411</v>
      </c>
      <c r="F32" s="4">
        <v>2389</v>
      </c>
      <c r="G32" s="4">
        <v>2.2308300000000001</v>
      </c>
      <c r="H32" s="4">
        <f t="shared" si="3"/>
        <v>2.532776025410164E-3</v>
      </c>
      <c r="I32" s="4">
        <v>4.5735600000000005</v>
      </c>
      <c r="J32" s="4">
        <v>4.7108599999999994</v>
      </c>
      <c r="K32" s="4">
        <v>1805.7498784399411</v>
      </c>
      <c r="L32" s="5">
        <v>193.97</v>
      </c>
      <c r="M32" s="4">
        <v>2.2308300000000001</v>
      </c>
      <c r="N32" s="4">
        <f t="shared" si="4"/>
        <v>2.532776025410164E-3</v>
      </c>
      <c r="O32" s="4">
        <v>675</v>
      </c>
      <c r="P32" s="5">
        <v>65.620440000000002</v>
      </c>
      <c r="Q32" s="23">
        <f t="shared" si="1"/>
        <v>128.34956</v>
      </c>
      <c r="R32" s="4">
        <v>996</v>
      </c>
      <c r="S32" s="4">
        <v>1032</v>
      </c>
      <c r="T32" s="4">
        <v>902</v>
      </c>
      <c r="U32" s="4">
        <v>890</v>
      </c>
      <c r="V32" s="4">
        <v>4.1556500000000005</v>
      </c>
      <c r="W32" s="4">
        <v>3.3612600000000001</v>
      </c>
      <c r="X32" s="4">
        <v>3.3346799999999996</v>
      </c>
      <c r="Y32" s="4">
        <v>1.87639</v>
      </c>
      <c r="Z32" s="5"/>
    </row>
    <row r="33" spans="1:41" x14ac:dyDescent="0.3">
      <c r="A33" s="3" t="s">
        <v>36</v>
      </c>
      <c r="B33" s="22">
        <f t="shared" si="0"/>
        <v>1528</v>
      </c>
      <c r="C33" s="4">
        <v>1268</v>
      </c>
      <c r="D33" s="4">
        <v>1196</v>
      </c>
      <c r="E33" s="4">
        <v>1556.5088162171401</v>
      </c>
      <c r="F33" s="4">
        <v>2184</v>
      </c>
      <c r="G33" s="4">
        <v>1.521695</v>
      </c>
      <c r="H33" s="4">
        <f t="shared" si="3"/>
        <v>3.9017061366601242E-3</v>
      </c>
      <c r="I33" s="4">
        <v>6.0730400000000007</v>
      </c>
      <c r="J33" s="4">
        <v>4.1556500000000005</v>
      </c>
      <c r="K33" s="4">
        <v>1556.5088162171401</v>
      </c>
      <c r="L33" s="5">
        <v>225.85</v>
      </c>
      <c r="M33" s="4">
        <v>1.521695</v>
      </c>
      <c r="N33" s="4">
        <f t="shared" si="4"/>
        <v>3.9017061366601242E-3</v>
      </c>
      <c r="O33" s="4">
        <v>656</v>
      </c>
      <c r="P33" s="5">
        <v>171.64899</v>
      </c>
      <c r="Q33" s="23">
        <f t="shared" si="1"/>
        <v>54.201009999999997</v>
      </c>
      <c r="R33" s="4">
        <v>1020</v>
      </c>
      <c r="S33" s="4">
        <v>996</v>
      </c>
      <c r="T33" s="4">
        <v>1032</v>
      </c>
      <c r="U33" s="4">
        <v>902</v>
      </c>
      <c r="V33" s="4">
        <v>4.5735600000000005</v>
      </c>
      <c r="W33" s="4">
        <v>4.7108599999999994</v>
      </c>
      <c r="X33" s="4">
        <v>3.3612600000000001</v>
      </c>
      <c r="Y33" s="4">
        <v>3.3346799999999996</v>
      </c>
      <c r="Z33" s="5"/>
      <c r="AG33" s="4" t="s">
        <v>38</v>
      </c>
    </row>
    <row r="34" spans="1:41" ht="14.5" thickBot="1" x14ac:dyDescent="0.35">
      <c r="A34" s="3" t="s">
        <v>37</v>
      </c>
      <c r="B34" s="22">
        <f t="shared" si="0"/>
        <v>1609</v>
      </c>
      <c r="C34" s="4">
        <v>1206</v>
      </c>
      <c r="D34" s="4">
        <v>1268</v>
      </c>
      <c r="E34" s="4">
        <v>1527.9947419074251</v>
      </c>
      <c r="F34" s="4">
        <v>2262</v>
      </c>
      <c r="G34" s="4">
        <v>1.2517579999999999</v>
      </c>
      <c r="H34" s="4">
        <f t="shared" si="3"/>
        <v>3.4498351698643267E-3</v>
      </c>
      <c r="I34" s="4">
        <v>5.2713299999999998</v>
      </c>
      <c r="J34" s="4">
        <v>4.5735600000000005</v>
      </c>
      <c r="K34" s="4">
        <v>1527.9947419074251</v>
      </c>
      <c r="L34" s="5">
        <v>181.32</v>
      </c>
      <c r="M34" s="4">
        <v>1.2517579999999999</v>
      </c>
      <c r="N34" s="4">
        <f t="shared" si="4"/>
        <v>3.4498351698643267E-3</v>
      </c>
      <c r="O34" s="4">
        <v>653</v>
      </c>
      <c r="P34" s="5">
        <v>104.65535</v>
      </c>
      <c r="Q34" s="23">
        <f t="shared" si="1"/>
        <v>76.664649999999995</v>
      </c>
      <c r="R34" s="4">
        <v>1196</v>
      </c>
      <c r="S34" s="4">
        <v>1020</v>
      </c>
      <c r="T34" s="4">
        <v>996</v>
      </c>
      <c r="U34" s="4">
        <v>1032</v>
      </c>
      <c r="V34" s="4">
        <v>6.0730400000000007</v>
      </c>
      <c r="W34" s="4">
        <v>4.1556500000000005</v>
      </c>
      <c r="X34" s="4">
        <v>4.7108599999999994</v>
      </c>
      <c r="Y34" s="4">
        <v>3.3612600000000001</v>
      </c>
      <c r="Z34" s="5"/>
    </row>
    <row r="35" spans="1:41" x14ac:dyDescent="0.3">
      <c r="A35" s="6">
        <v>2017</v>
      </c>
      <c r="B35" s="22">
        <f t="shared" si="0"/>
        <v>2776</v>
      </c>
      <c r="C35" s="4">
        <v>1164</v>
      </c>
      <c r="D35" s="4">
        <v>1206</v>
      </c>
      <c r="E35" s="4">
        <v>1649.265644244095</v>
      </c>
      <c r="F35" s="4">
        <v>3566</v>
      </c>
      <c r="G35" s="4">
        <v>1.783652</v>
      </c>
      <c r="H35" s="4">
        <f t="shared" si="3"/>
        <v>3.8745062217850042E-3</v>
      </c>
      <c r="I35" s="4">
        <v>6.3900899999999998</v>
      </c>
      <c r="J35" s="4">
        <v>6.0730400000000007</v>
      </c>
      <c r="K35" s="4">
        <v>1649.265644244095</v>
      </c>
      <c r="L35" s="5">
        <v>165.03620000000001</v>
      </c>
      <c r="M35" s="4">
        <v>1.783652</v>
      </c>
      <c r="N35" s="4">
        <f t="shared" si="4"/>
        <v>3.8745062217850042E-3</v>
      </c>
      <c r="O35" s="4">
        <v>790</v>
      </c>
      <c r="P35" s="5">
        <v>60.720239999999997</v>
      </c>
      <c r="Q35" s="23">
        <f t="shared" si="1"/>
        <v>104.31596000000002</v>
      </c>
      <c r="R35" s="4">
        <v>1268</v>
      </c>
      <c r="S35" s="4">
        <v>1196</v>
      </c>
      <c r="T35" s="4">
        <v>1020</v>
      </c>
      <c r="U35" s="4">
        <v>996</v>
      </c>
      <c r="V35" s="4">
        <v>5.2713299999999998</v>
      </c>
      <c r="W35" s="4">
        <v>4.5735600000000005</v>
      </c>
      <c r="X35" s="4">
        <v>4.1556500000000005</v>
      </c>
      <c r="Y35" s="4">
        <v>4.7108599999999994</v>
      </c>
      <c r="Z35" s="5"/>
      <c r="AG35" s="39" t="s">
        <v>39</v>
      </c>
      <c r="AH35" s="39"/>
    </row>
    <row r="36" spans="1:41" x14ac:dyDescent="0.3">
      <c r="A36" s="6">
        <v>2018</v>
      </c>
      <c r="B36" s="22">
        <f t="shared" si="0"/>
        <v>2820</v>
      </c>
      <c r="C36" s="4">
        <v>1190</v>
      </c>
      <c r="D36" s="4">
        <v>1164</v>
      </c>
      <c r="E36" s="4">
        <v>1725.2979384357602</v>
      </c>
      <c r="F36" s="4">
        <v>3972</v>
      </c>
      <c r="G36" s="4">
        <v>2.2779120000000002</v>
      </c>
      <c r="H36" s="4">
        <f t="shared" si="3"/>
        <v>5.0499741557098084E-3</v>
      </c>
      <c r="I36" s="4">
        <v>8.7127100000000013</v>
      </c>
      <c r="J36" s="4">
        <v>5.2713299999999998</v>
      </c>
      <c r="K36" s="4">
        <v>1725.2979384357602</v>
      </c>
      <c r="L36" s="5">
        <v>279.95665462849979</v>
      </c>
      <c r="M36" s="4">
        <v>2.2779120000000002</v>
      </c>
      <c r="N36" s="4">
        <f t="shared" si="4"/>
        <v>5.0499741557098084E-3</v>
      </c>
      <c r="O36" s="4">
        <v>1152</v>
      </c>
      <c r="P36" s="5">
        <v>147.7655</v>
      </c>
      <c r="Q36" s="23">
        <f t="shared" si="1"/>
        <v>132.19115462849979</v>
      </c>
      <c r="R36" s="4">
        <v>1206</v>
      </c>
      <c r="S36" s="4">
        <v>1268</v>
      </c>
      <c r="T36" s="4">
        <v>1196</v>
      </c>
      <c r="U36" s="4">
        <v>1020</v>
      </c>
      <c r="V36" s="4">
        <v>6.3900899999999998</v>
      </c>
      <c r="W36" s="4">
        <v>6.0730400000000007</v>
      </c>
      <c r="X36" s="4">
        <v>4.5735600000000005</v>
      </c>
      <c r="Y36" s="4">
        <v>4.1556500000000005</v>
      </c>
      <c r="Z36" s="5"/>
      <c r="AG36" s="4" t="s">
        <v>40</v>
      </c>
      <c r="AH36" s="4">
        <v>0.88449942662153791</v>
      </c>
    </row>
    <row r="37" spans="1:41" x14ac:dyDescent="0.3">
      <c r="A37" s="48">
        <v>2019</v>
      </c>
      <c r="B37" s="22">
        <f t="shared" si="0"/>
        <v>2628</v>
      </c>
      <c r="C37" s="4">
        <v>1392</v>
      </c>
      <c r="D37" s="4">
        <v>1190</v>
      </c>
      <c r="E37" s="4">
        <v>1743.7251836725213</v>
      </c>
      <c r="F37" s="4">
        <v>3608</v>
      </c>
      <c r="G37" s="4">
        <v>1.588883</v>
      </c>
      <c r="H37" s="4">
        <f t="shared" si="3"/>
        <v>1.0115384101324407E-2</v>
      </c>
      <c r="I37" s="4">
        <v>17.638450000000002</v>
      </c>
      <c r="J37" s="4">
        <v>6.3900899999999998</v>
      </c>
      <c r="K37" s="4">
        <v>1743.7251836725213</v>
      </c>
      <c r="L37" s="5">
        <v>270.61242478399981</v>
      </c>
      <c r="M37" s="4">
        <v>1.588883</v>
      </c>
      <c r="N37" s="4">
        <f t="shared" si="4"/>
        <v>1.0115384101324407E-2</v>
      </c>
      <c r="O37" s="4">
        <v>980</v>
      </c>
      <c r="P37" s="5">
        <v>134.3869</v>
      </c>
      <c r="Q37" s="23">
        <f t="shared" si="1"/>
        <v>136.22552478399982</v>
      </c>
      <c r="R37" s="4">
        <v>1164</v>
      </c>
      <c r="S37" s="4">
        <v>1206</v>
      </c>
      <c r="T37" s="4">
        <v>1268</v>
      </c>
      <c r="U37" s="4">
        <v>1196</v>
      </c>
      <c r="V37" s="4">
        <v>8.7127100000000013</v>
      </c>
      <c r="W37" s="4">
        <v>5.2713299999999998</v>
      </c>
      <c r="X37" s="4">
        <v>6.0730400000000007</v>
      </c>
      <c r="Y37" s="4">
        <v>4.5735600000000005</v>
      </c>
      <c r="Z37" s="5"/>
      <c r="AG37" s="4" t="s">
        <v>41</v>
      </c>
      <c r="AH37" s="34">
        <v>0.78233923569382935</v>
      </c>
    </row>
    <row r="38" spans="1:41" x14ac:dyDescent="0.3">
      <c r="A38" s="48">
        <v>2020</v>
      </c>
      <c r="B38" s="22">
        <f t="shared" si="0"/>
        <v>2440</v>
      </c>
      <c r="C38" s="4">
        <v>1334</v>
      </c>
      <c r="D38" s="4">
        <v>1392</v>
      </c>
      <c r="E38" s="4">
        <v>1647.5984023026788</v>
      </c>
      <c r="F38" s="4">
        <v>3430</v>
      </c>
      <c r="G38" s="4">
        <v>0.75310869999999996</v>
      </c>
      <c r="H38" s="4">
        <f t="shared" si="3"/>
        <v>5.5143534900872785E-3</v>
      </c>
      <c r="I38" s="4">
        <v>9.0854400000000002</v>
      </c>
      <c r="J38" s="4">
        <v>8.7127100000000013</v>
      </c>
      <c r="K38" s="4">
        <v>1647.5984023026788</v>
      </c>
      <c r="L38" s="5">
        <v>170.06902500810003</v>
      </c>
      <c r="M38" s="4">
        <v>0.75310869999999996</v>
      </c>
      <c r="N38" s="4">
        <f t="shared" si="4"/>
        <v>5.5143534900872785E-3</v>
      </c>
      <c r="O38" s="4">
        <v>990</v>
      </c>
      <c r="P38" s="5">
        <v>54.476599999999998</v>
      </c>
      <c r="Q38" s="23">
        <f t="shared" si="1"/>
        <v>115.59242500810004</v>
      </c>
      <c r="R38" s="4">
        <v>1190</v>
      </c>
      <c r="S38" s="4">
        <v>1164</v>
      </c>
      <c r="T38" s="4">
        <v>1206</v>
      </c>
      <c r="U38" s="4">
        <v>1268</v>
      </c>
      <c r="V38" s="4">
        <v>17.638450000000002</v>
      </c>
      <c r="W38" s="4">
        <v>6.3900899999999998</v>
      </c>
      <c r="X38" s="4">
        <v>5.2713299999999998</v>
      </c>
      <c r="Y38" s="4">
        <v>6.0730400000000007</v>
      </c>
      <c r="Z38" s="5"/>
      <c r="AG38" s="4" t="s">
        <v>42</v>
      </c>
      <c r="AH38" s="4">
        <v>0.77508387688362368</v>
      </c>
    </row>
    <row r="39" spans="1:41" x14ac:dyDescent="0.3">
      <c r="A39" s="6">
        <v>2021</v>
      </c>
      <c r="B39" s="22">
        <f t="shared" si="0"/>
        <v>2843</v>
      </c>
      <c r="C39" s="4">
        <v>1634</v>
      </c>
      <c r="D39" s="4">
        <v>1334</v>
      </c>
      <c r="E39" s="4">
        <v>2001.4867454239234</v>
      </c>
      <c r="F39" s="4">
        <v>4166</v>
      </c>
      <c r="G39" s="4">
        <v>1.358811</v>
      </c>
      <c r="H39" s="4">
        <f t="shared" si="3"/>
        <v>1.6985283603664105E-2</v>
      </c>
      <c r="I39" s="4">
        <v>33.995820000000002</v>
      </c>
      <c r="J39" s="4">
        <v>17.638450000000002</v>
      </c>
      <c r="K39" s="4">
        <v>2001.4867454239234</v>
      </c>
      <c r="L39" s="5">
        <v>409.90292344429986</v>
      </c>
      <c r="M39" s="4">
        <v>1.358811</v>
      </c>
      <c r="N39" s="4">
        <f t="shared" si="4"/>
        <v>1.6985283603664105E-2</v>
      </c>
      <c r="O39" s="4">
        <v>1323</v>
      </c>
      <c r="P39" s="5">
        <v>282.50079999999997</v>
      </c>
      <c r="Q39" s="23">
        <f t="shared" si="1"/>
        <v>127.40212344429989</v>
      </c>
      <c r="R39" s="4">
        <v>1392</v>
      </c>
      <c r="S39" s="4">
        <v>1190</v>
      </c>
      <c r="T39" s="4">
        <v>1164</v>
      </c>
      <c r="U39" s="4">
        <v>1206</v>
      </c>
      <c r="V39" s="4">
        <v>9.0854400000000002</v>
      </c>
      <c r="W39" s="4">
        <v>8.7127100000000013</v>
      </c>
      <c r="X39" s="4">
        <v>6.3900899999999998</v>
      </c>
      <c r="Y39" s="4">
        <v>5.2713299999999998</v>
      </c>
      <c r="Z39" s="5"/>
      <c r="AG39" s="4" t="s">
        <v>43</v>
      </c>
      <c r="AH39" s="4">
        <v>247.95884774140964</v>
      </c>
    </row>
    <row r="40" spans="1:41" ht="14.5" thickBot="1" x14ac:dyDescent="0.35">
      <c r="A40" s="48">
        <v>2022</v>
      </c>
      <c r="B40" s="22">
        <f t="shared" si="0"/>
        <v>2208</v>
      </c>
      <c r="C40" s="4">
        <v>1646</v>
      </c>
      <c r="D40" s="4">
        <v>1634</v>
      </c>
      <c r="E40" s="4">
        <v>2139.8400236738112</v>
      </c>
      <c r="F40" s="4">
        <v>3219</v>
      </c>
      <c r="G40" s="4">
        <v>2.7685789999999999</v>
      </c>
      <c r="H40" s="4">
        <f t="shared" si="3"/>
        <v>1.3086496976499523E-2</v>
      </c>
      <c r="I40" s="4">
        <v>28.00301</v>
      </c>
      <c r="J40" s="4">
        <v>9.0854400000000002</v>
      </c>
      <c r="K40" s="4">
        <v>2139.8400236738112</v>
      </c>
      <c r="L40" s="5">
        <v>252.2126757809996</v>
      </c>
      <c r="M40" s="4">
        <v>2.7685789999999999</v>
      </c>
      <c r="N40" s="4">
        <f t="shared" si="4"/>
        <v>1.3086496976499523E-2</v>
      </c>
      <c r="O40" s="4">
        <v>1011</v>
      </c>
      <c r="P40" s="5">
        <v>135.899</v>
      </c>
      <c r="Q40" s="23">
        <f t="shared" si="1"/>
        <v>116.3136757809996</v>
      </c>
      <c r="R40" s="4">
        <v>1334</v>
      </c>
      <c r="S40" s="4">
        <v>1392</v>
      </c>
      <c r="T40" s="4">
        <v>1190</v>
      </c>
      <c r="U40" s="4">
        <v>1164</v>
      </c>
      <c r="V40" s="4">
        <v>33.995820000000002</v>
      </c>
      <c r="W40" s="4">
        <v>17.638450000000002</v>
      </c>
      <c r="X40" s="4">
        <v>8.7127100000000013</v>
      </c>
      <c r="Y40" s="4">
        <v>6.3900899999999998</v>
      </c>
      <c r="Z40" s="5"/>
      <c r="AG40" s="14" t="s">
        <v>44</v>
      </c>
      <c r="AH40" s="14">
        <v>32</v>
      </c>
    </row>
    <row r="42" spans="1:41" ht="14.5" thickBot="1" x14ac:dyDescent="0.35">
      <c r="AG42" s="4" t="s">
        <v>45</v>
      </c>
    </row>
    <row r="43" spans="1:41" x14ac:dyDescent="0.3">
      <c r="AG43" s="40"/>
      <c r="AH43" s="40" t="s">
        <v>50</v>
      </c>
      <c r="AI43" s="40" t="s">
        <v>51</v>
      </c>
      <c r="AJ43" s="40" t="s">
        <v>52</v>
      </c>
      <c r="AK43" s="40" t="s">
        <v>53</v>
      </c>
      <c r="AL43" s="40" t="s">
        <v>54</v>
      </c>
    </row>
    <row r="44" spans="1:41" x14ac:dyDescent="0.3">
      <c r="AG44" s="4" t="s">
        <v>46</v>
      </c>
      <c r="AH44" s="4">
        <v>1</v>
      </c>
      <c r="AI44" s="4">
        <v>6629723.7948025726</v>
      </c>
      <c r="AJ44" s="4">
        <v>6629723.7948025726</v>
      </c>
      <c r="AK44" s="4">
        <v>107.82915857908479</v>
      </c>
      <c r="AL44" s="4">
        <v>1.8882666899233635E-11</v>
      </c>
    </row>
    <row r="45" spans="1:41" x14ac:dyDescent="0.3">
      <c r="AG45" s="4" t="s">
        <v>47</v>
      </c>
      <c r="AH45" s="4">
        <v>30</v>
      </c>
      <c r="AI45" s="4">
        <v>1844507.7051974272</v>
      </c>
      <c r="AJ45" s="4">
        <v>61483.590173247576</v>
      </c>
    </row>
    <row r="46" spans="1:41" ht="14.5" thickBot="1" x14ac:dyDescent="0.35">
      <c r="AG46" s="14" t="s">
        <v>48</v>
      </c>
      <c r="AH46" s="14">
        <v>31</v>
      </c>
      <c r="AI46" s="14">
        <v>8474231.5</v>
      </c>
      <c r="AJ46" s="14"/>
      <c r="AK46" s="14"/>
      <c r="AL46" s="14"/>
    </row>
    <row r="47" spans="1:41" ht="14.5" thickBot="1" x14ac:dyDescent="0.35"/>
    <row r="48" spans="1:41" x14ac:dyDescent="0.3">
      <c r="AG48" s="40"/>
      <c r="AH48" s="40" t="s">
        <v>55</v>
      </c>
      <c r="AI48" s="40" t="s">
        <v>43</v>
      </c>
      <c r="AJ48" s="40" t="s">
        <v>56</v>
      </c>
      <c r="AK48" s="40" t="s">
        <v>57</v>
      </c>
      <c r="AL48" s="40" t="s">
        <v>58</v>
      </c>
      <c r="AM48" s="40" t="s">
        <v>59</v>
      </c>
      <c r="AN48" s="40" t="s">
        <v>60</v>
      </c>
      <c r="AO48" s="40" t="s">
        <v>61</v>
      </c>
    </row>
    <row r="49" spans="33:41" x14ac:dyDescent="0.3">
      <c r="AG49" s="4" t="s">
        <v>49</v>
      </c>
      <c r="AH49" s="4">
        <v>266.38825962538795</v>
      </c>
      <c r="AI49" s="4">
        <v>106.04773307222915</v>
      </c>
      <c r="AJ49" s="4">
        <v>2.5119656206507575</v>
      </c>
      <c r="AK49" s="4">
        <v>1.7618126012472164E-2</v>
      </c>
      <c r="AL49" s="4">
        <v>49.809895318788506</v>
      </c>
      <c r="AM49" s="4">
        <v>482.96662393198739</v>
      </c>
      <c r="AN49" s="4">
        <v>49.809895318788506</v>
      </c>
      <c r="AO49" s="4">
        <v>482.96662393198739</v>
      </c>
    </row>
    <row r="50" spans="33:41" ht="14.5" thickBot="1" x14ac:dyDescent="0.35">
      <c r="AG50" s="14" t="s">
        <v>6</v>
      </c>
      <c r="AH50" s="14">
        <v>0.82288494876102958</v>
      </c>
      <c r="AI50" s="14">
        <v>7.9244843241914997E-2</v>
      </c>
      <c r="AJ50" s="14">
        <v>10.38408198056452</v>
      </c>
      <c r="AK50" s="14">
        <v>1.88826668992337E-11</v>
      </c>
      <c r="AL50" s="14">
        <v>0.66104538810415736</v>
      </c>
      <c r="AM50" s="14">
        <v>0.98472450941790179</v>
      </c>
      <c r="AN50" s="14">
        <v>0.66104538810415736</v>
      </c>
      <c r="AO50" s="14">
        <v>0.98472450941790179</v>
      </c>
    </row>
    <row r="53" spans="33:41" x14ac:dyDescent="0.3">
      <c r="AG53" s="10" t="s">
        <v>110</v>
      </c>
    </row>
    <row r="55" spans="33:41" x14ac:dyDescent="0.3">
      <c r="AG55" s="4" t="s">
        <v>38</v>
      </c>
    </row>
    <row r="56" spans="33:41" ht="14.5" thickBot="1" x14ac:dyDescent="0.35"/>
    <row r="57" spans="33:41" x14ac:dyDescent="0.3">
      <c r="AG57" s="39" t="s">
        <v>39</v>
      </c>
      <c r="AH57" s="39"/>
    </row>
    <row r="58" spans="33:41" x14ac:dyDescent="0.3">
      <c r="AG58" s="4" t="s">
        <v>40</v>
      </c>
      <c r="AH58" s="4">
        <v>0.89975905510404708</v>
      </c>
    </row>
    <row r="59" spans="33:41" x14ac:dyDescent="0.3">
      <c r="AG59" s="4" t="s">
        <v>41</v>
      </c>
      <c r="AH59" s="34">
        <v>0.80956635724172754</v>
      </c>
    </row>
    <row r="60" spans="33:41" x14ac:dyDescent="0.3">
      <c r="AG60" s="4" t="s">
        <v>42</v>
      </c>
      <c r="AH60" s="4">
        <v>0.78135396572198346</v>
      </c>
    </row>
    <row r="61" spans="33:41" x14ac:dyDescent="0.3">
      <c r="AG61" s="4" t="s">
        <v>43</v>
      </c>
      <c r="AH61" s="4">
        <v>244.47818762976993</v>
      </c>
    </row>
    <row r="62" spans="33:41" ht="14.5" thickBot="1" x14ac:dyDescent="0.35">
      <c r="AG62" s="14" t="s">
        <v>44</v>
      </c>
      <c r="AH62" s="14">
        <v>32</v>
      </c>
    </row>
    <row r="64" spans="33:41" ht="14.5" thickBot="1" x14ac:dyDescent="0.35">
      <c r="AG64" s="4" t="s">
        <v>45</v>
      </c>
    </row>
    <row r="65" spans="33:41" x14ac:dyDescent="0.3">
      <c r="AG65" s="40"/>
      <c r="AH65" s="40" t="s">
        <v>50</v>
      </c>
      <c r="AI65" s="40" t="s">
        <v>51</v>
      </c>
      <c r="AJ65" s="40" t="s">
        <v>52</v>
      </c>
      <c r="AK65" s="40" t="s">
        <v>53</v>
      </c>
      <c r="AL65" s="40" t="s">
        <v>54</v>
      </c>
    </row>
    <row r="66" spans="33:41" x14ac:dyDescent="0.3">
      <c r="AG66" s="4" t="s">
        <v>46</v>
      </c>
      <c r="AH66" s="4">
        <v>4</v>
      </c>
      <c r="AI66" s="4">
        <v>6860452.7258781008</v>
      </c>
      <c r="AJ66" s="4">
        <v>1715113.1814695252</v>
      </c>
      <c r="AK66" s="4">
        <v>28.695417638563661</v>
      </c>
      <c r="AL66" s="4">
        <v>2.2550125331736666E-9</v>
      </c>
    </row>
    <row r="67" spans="33:41" x14ac:dyDescent="0.3">
      <c r="AG67" s="4" t="s">
        <v>47</v>
      </c>
      <c r="AH67" s="4">
        <v>27</v>
      </c>
      <c r="AI67" s="4">
        <v>1613778.7741218989</v>
      </c>
      <c r="AJ67" s="4">
        <v>59769.584226736995</v>
      </c>
    </row>
    <row r="68" spans="33:41" ht="14.5" thickBot="1" x14ac:dyDescent="0.35">
      <c r="AG68" s="14" t="s">
        <v>48</v>
      </c>
      <c r="AH68" s="14">
        <v>31</v>
      </c>
      <c r="AI68" s="14">
        <v>8474231.5</v>
      </c>
      <c r="AJ68" s="14"/>
      <c r="AK68" s="14"/>
      <c r="AL68" s="14"/>
    </row>
    <row r="69" spans="33:41" ht="14.5" thickBot="1" x14ac:dyDescent="0.35"/>
    <row r="70" spans="33:41" x14ac:dyDescent="0.3">
      <c r="AG70" s="40"/>
      <c r="AH70" s="40" t="s">
        <v>55</v>
      </c>
      <c r="AI70" s="40" t="s">
        <v>43</v>
      </c>
      <c r="AJ70" s="40" t="s">
        <v>56</v>
      </c>
      <c r="AK70" s="40" t="s">
        <v>57</v>
      </c>
      <c r="AL70" s="40" t="s">
        <v>58</v>
      </c>
      <c r="AM70" s="40" t="s">
        <v>59</v>
      </c>
      <c r="AN70" s="40" t="s">
        <v>60</v>
      </c>
      <c r="AO70" s="40" t="s">
        <v>61</v>
      </c>
    </row>
    <row r="71" spans="33:41" x14ac:dyDescent="0.3">
      <c r="AG71" s="4" t="s">
        <v>49</v>
      </c>
      <c r="AH71" s="4">
        <v>293.84633658248919</v>
      </c>
      <c r="AI71" s="4">
        <v>565.45470038132805</v>
      </c>
      <c r="AJ71" s="4">
        <v>0.51966379691304498</v>
      </c>
      <c r="AK71" s="4">
        <v>0.60753244507803317</v>
      </c>
      <c r="AL71" s="4">
        <v>-866.37087334713647</v>
      </c>
      <c r="AM71" s="4">
        <v>1454.0635465121147</v>
      </c>
      <c r="AN71" s="4">
        <v>-866.37087334713647</v>
      </c>
      <c r="AO71" s="4">
        <v>1454.0635465121147</v>
      </c>
    </row>
    <row r="72" spans="33:41" x14ac:dyDescent="0.3">
      <c r="AG72" s="4" t="s">
        <v>6</v>
      </c>
      <c r="AH72" s="4">
        <v>0.73553033790290034</v>
      </c>
      <c r="AI72" s="4">
        <v>0.10775829522476549</v>
      </c>
      <c r="AJ72" s="4">
        <v>6.8257421516246994</v>
      </c>
      <c r="AK72" s="4">
        <v>2.480202205124395E-7</v>
      </c>
      <c r="AL72" s="4">
        <v>0.51442857935683461</v>
      </c>
      <c r="AM72" s="4">
        <v>0.95663209644896607</v>
      </c>
      <c r="AN72" s="4">
        <v>0.51442857935683461</v>
      </c>
      <c r="AO72" s="4">
        <v>0.95663209644896607</v>
      </c>
    </row>
    <row r="73" spans="33:41" x14ac:dyDescent="0.3">
      <c r="AG73" s="16" t="s">
        <v>7</v>
      </c>
      <c r="AH73" s="4">
        <v>-0.27520549657498772</v>
      </c>
      <c r="AI73" s="4">
        <v>0.24767328282549142</v>
      </c>
      <c r="AJ73" s="4">
        <v>-1.1111634385243534</v>
      </c>
      <c r="AK73" s="16">
        <v>0.27629531074888125</v>
      </c>
      <c r="AL73" s="4">
        <v>-0.78338909639318366</v>
      </c>
      <c r="AM73" s="4">
        <v>0.23297810324320822</v>
      </c>
      <c r="AN73" s="4">
        <v>-0.78338909639318366</v>
      </c>
      <c r="AO73" s="4">
        <v>0.23297810324320822</v>
      </c>
    </row>
    <row r="74" spans="33:41" x14ac:dyDescent="0.3">
      <c r="AG74" s="16" t="s">
        <v>8</v>
      </c>
      <c r="AH74" s="4">
        <v>0.16751029043628179</v>
      </c>
      <c r="AI74" s="4">
        <v>9.2270684816000939E-2</v>
      </c>
      <c r="AJ74" s="4">
        <v>1.815422642308528</v>
      </c>
      <c r="AK74" s="16">
        <v>8.0582036681741798E-2</v>
      </c>
      <c r="AL74" s="4">
        <v>-2.1813516445723075E-2</v>
      </c>
      <c r="AM74" s="4">
        <v>0.35683409731828664</v>
      </c>
      <c r="AN74" s="4">
        <v>-2.1813516445723075E-2</v>
      </c>
      <c r="AO74" s="4">
        <v>0.35683409731828664</v>
      </c>
    </row>
    <row r="75" spans="33:41" ht="14.5" thickBot="1" x14ac:dyDescent="0.35">
      <c r="AG75" s="18" t="s">
        <v>9</v>
      </c>
      <c r="AH75" s="14">
        <v>2.9636549114852642</v>
      </c>
      <c r="AI75" s="14">
        <v>50.949109991807944</v>
      </c>
      <c r="AJ75" s="14">
        <v>5.8168924088404829E-2</v>
      </c>
      <c r="AK75" s="18">
        <v>0.95404245212100336</v>
      </c>
      <c r="AL75" s="14">
        <v>-101.57528375721692</v>
      </c>
      <c r="AM75" s="14">
        <v>107.50259358018745</v>
      </c>
      <c r="AN75" s="14">
        <v>-101.57528375721692</v>
      </c>
      <c r="AO75" s="14">
        <v>107.50259358018745</v>
      </c>
    </row>
    <row r="79" spans="33:41" x14ac:dyDescent="0.3">
      <c r="AG79" s="10" t="s">
        <v>172</v>
      </c>
    </row>
    <row r="82" spans="33:38" x14ac:dyDescent="0.3">
      <c r="AG82" s="4" t="s">
        <v>38</v>
      </c>
    </row>
    <row r="83" spans="33:38" ht="14.5" thickBot="1" x14ac:dyDescent="0.35"/>
    <row r="84" spans="33:38" x14ac:dyDescent="0.3">
      <c r="AG84" s="39" t="s">
        <v>39</v>
      </c>
      <c r="AH84" s="39"/>
    </row>
    <row r="85" spans="33:38" x14ac:dyDescent="0.3">
      <c r="AG85" s="4" t="s">
        <v>40</v>
      </c>
      <c r="AH85" s="4">
        <v>0.92558196600919884</v>
      </c>
    </row>
    <row r="86" spans="33:38" x14ac:dyDescent="0.3">
      <c r="AG86" s="4" t="s">
        <v>41</v>
      </c>
      <c r="AH86" s="34">
        <v>0.8567019758014538</v>
      </c>
    </row>
    <row r="87" spans="33:38" x14ac:dyDescent="0.3">
      <c r="AG87" s="4" t="s">
        <v>42</v>
      </c>
      <c r="AH87" s="4">
        <v>0.82914466345557958</v>
      </c>
    </row>
    <row r="88" spans="33:38" x14ac:dyDescent="0.3">
      <c r="AG88" s="4" t="s">
        <v>43</v>
      </c>
      <c r="AH88" s="4">
        <v>216.114342113959</v>
      </c>
    </row>
    <row r="89" spans="33:38" ht="14.5" thickBot="1" x14ac:dyDescent="0.35">
      <c r="AG89" s="14" t="s">
        <v>44</v>
      </c>
      <c r="AH89" s="14">
        <v>32</v>
      </c>
    </row>
    <row r="91" spans="33:38" ht="14.5" thickBot="1" x14ac:dyDescent="0.35">
      <c r="AG91" s="4" t="s">
        <v>45</v>
      </c>
    </row>
    <row r="92" spans="33:38" x14ac:dyDescent="0.3">
      <c r="AG92" s="40"/>
      <c r="AH92" s="40" t="s">
        <v>50</v>
      </c>
      <c r="AI92" s="40" t="s">
        <v>51</v>
      </c>
      <c r="AJ92" s="40" t="s">
        <v>52</v>
      </c>
      <c r="AK92" s="40" t="s">
        <v>53</v>
      </c>
      <c r="AL92" s="40" t="s">
        <v>54</v>
      </c>
    </row>
    <row r="93" spans="33:38" x14ac:dyDescent="0.3">
      <c r="AG93" s="4" t="s">
        <v>46</v>
      </c>
      <c r="AH93" s="4">
        <v>5</v>
      </c>
      <c r="AI93" s="4">
        <v>7259890.8694489179</v>
      </c>
      <c r="AJ93" s="4">
        <v>1451978.1738897837</v>
      </c>
      <c r="AK93" s="4">
        <v>31.088009057229954</v>
      </c>
      <c r="AL93" s="4">
        <v>3.5078659002783927E-10</v>
      </c>
    </row>
    <row r="94" spans="33:38" x14ac:dyDescent="0.3">
      <c r="AG94" s="4" t="s">
        <v>47</v>
      </c>
      <c r="AH94" s="4">
        <v>26</v>
      </c>
      <c r="AI94" s="4">
        <v>1214340.6305510823</v>
      </c>
      <c r="AJ94" s="4">
        <v>46705.408867349317</v>
      </c>
    </row>
    <row r="95" spans="33:38" ht="14.5" thickBot="1" x14ac:dyDescent="0.35">
      <c r="AG95" s="14" t="s">
        <v>48</v>
      </c>
      <c r="AH95" s="14">
        <v>31</v>
      </c>
      <c r="AI95" s="14">
        <v>8474231.5</v>
      </c>
      <c r="AJ95" s="14"/>
      <c r="AK95" s="14"/>
      <c r="AL95" s="14"/>
    </row>
    <row r="96" spans="33:38" ht="14.5" thickBot="1" x14ac:dyDescent="0.35"/>
    <row r="97" spans="33:41" x14ac:dyDescent="0.3">
      <c r="AG97" s="40"/>
      <c r="AH97" s="40" t="s">
        <v>55</v>
      </c>
      <c r="AI97" s="40" t="s">
        <v>43</v>
      </c>
      <c r="AJ97" s="40" t="s">
        <v>56</v>
      </c>
      <c r="AK97" s="40" t="s">
        <v>57</v>
      </c>
      <c r="AL97" s="40" t="s">
        <v>58</v>
      </c>
      <c r="AM97" s="40" t="s">
        <v>59</v>
      </c>
      <c r="AN97" s="40" t="s">
        <v>60</v>
      </c>
      <c r="AO97" s="40" t="s">
        <v>61</v>
      </c>
    </row>
    <row r="98" spans="33:41" x14ac:dyDescent="0.3">
      <c r="AG98" s="4" t="s">
        <v>49</v>
      </c>
      <c r="AH98" s="4">
        <v>1041.0071504625366</v>
      </c>
      <c r="AI98" s="4">
        <v>561.36146688978056</v>
      </c>
      <c r="AJ98" s="4">
        <v>1.8544328598651949</v>
      </c>
      <c r="AK98" s="4">
        <v>7.505348364649736E-2</v>
      </c>
      <c r="AL98" s="4">
        <v>-112.88787044915375</v>
      </c>
      <c r="AM98" s="4">
        <v>2194.9021713742268</v>
      </c>
      <c r="AN98" s="4">
        <v>-112.88787044915375</v>
      </c>
      <c r="AO98" s="4">
        <v>2194.9021713742268</v>
      </c>
    </row>
    <row r="99" spans="33:41" x14ac:dyDescent="0.3">
      <c r="AG99" s="4" t="s">
        <v>6</v>
      </c>
      <c r="AH99" s="4">
        <v>0.58422054984923466</v>
      </c>
      <c r="AI99" s="4">
        <v>0.10840112089841909</v>
      </c>
      <c r="AJ99" s="4">
        <v>5.3894327384003544</v>
      </c>
      <c r="AK99" s="4">
        <v>1.2059730554119518E-5</v>
      </c>
      <c r="AL99" s="4">
        <v>0.36139885466064903</v>
      </c>
      <c r="AM99" s="4">
        <v>0.80704224503782029</v>
      </c>
      <c r="AN99" s="4">
        <v>0.36139885466064903</v>
      </c>
      <c r="AO99" s="4">
        <v>0.80704224503782029</v>
      </c>
    </row>
    <row r="100" spans="33:41" x14ac:dyDescent="0.3">
      <c r="AG100" s="4" t="s">
        <v>7</v>
      </c>
      <c r="AH100" s="4">
        <v>-0.47394408360947682</v>
      </c>
      <c r="AI100" s="4">
        <v>0.22924326548298982</v>
      </c>
      <c r="AJ100" s="4">
        <v>-2.0674286008399414</v>
      </c>
      <c r="AK100" s="4">
        <v>4.8781865773159017E-2</v>
      </c>
      <c r="AL100" s="4">
        <v>-0.94516036442038598</v>
      </c>
      <c r="AM100" s="4">
        <v>-2.7278027985676578E-3</v>
      </c>
      <c r="AN100" s="4">
        <v>-0.94516036442038598</v>
      </c>
      <c r="AO100" s="4">
        <v>-2.7278027985676578E-3</v>
      </c>
    </row>
    <row r="101" spans="33:41" x14ac:dyDescent="0.3">
      <c r="AG101" s="4" t="s">
        <v>8</v>
      </c>
      <c r="AH101" s="4">
        <v>5.8900052377439623E-2</v>
      </c>
      <c r="AI101" s="4">
        <v>8.9622843207613254E-2</v>
      </c>
      <c r="AJ101" s="4">
        <v>0.65719910537759196</v>
      </c>
      <c r="AK101" s="16">
        <v>0.51682892446251927</v>
      </c>
      <c r="AL101" s="4">
        <v>-0.12532234021068389</v>
      </c>
      <c r="AM101" s="4">
        <v>0.24312244496556312</v>
      </c>
      <c r="AN101" s="4">
        <v>-0.12532234021068389</v>
      </c>
      <c r="AO101" s="4">
        <v>0.24312244496556312</v>
      </c>
    </row>
    <row r="102" spans="33:41" x14ac:dyDescent="0.3">
      <c r="AG102" s="4" t="s">
        <v>9</v>
      </c>
      <c r="AH102" s="4">
        <v>-54.118845133236896</v>
      </c>
      <c r="AI102" s="4">
        <v>49.085938695840497</v>
      </c>
      <c r="AJ102" s="4">
        <v>-1.1025325494655944</v>
      </c>
      <c r="AK102" s="16">
        <v>0.28033150968625659</v>
      </c>
      <c r="AL102" s="4">
        <v>-155.01643714595639</v>
      </c>
      <c r="AM102" s="4">
        <v>46.778746879482604</v>
      </c>
      <c r="AN102" s="4">
        <v>-155.01643714595639</v>
      </c>
      <c r="AO102" s="4">
        <v>46.778746879482604</v>
      </c>
    </row>
    <row r="103" spans="33:41" ht="14.5" thickBot="1" x14ac:dyDescent="0.35">
      <c r="AG103" s="14" t="s">
        <v>167</v>
      </c>
      <c r="AH103" s="14">
        <v>43991.133069580792</v>
      </c>
      <c r="AI103" s="14">
        <v>15042.636809455655</v>
      </c>
      <c r="AJ103" s="14">
        <v>2.9244296479941863</v>
      </c>
      <c r="AK103" s="14">
        <v>7.0649728272236976E-3</v>
      </c>
      <c r="AL103" s="14">
        <v>13070.550272931792</v>
      </c>
      <c r="AM103" s="14">
        <v>74911.715866229788</v>
      </c>
      <c r="AN103" s="14">
        <v>13070.550272931792</v>
      </c>
      <c r="AO103" s="14">
        <v>74911.715866229788</v>
      </c>
    </row>
    <row r="119" spans="33:34" x14ac:dyDescent="0.3">
      <c r="AG119" s="34" t="s">
        <v>79</v>
      </c>
    </row>
    <row r="121" spans="33:34" x14ac:dyDescent="0.3">
      <c r="AG121" s="10" t="s">
        <v>113</v>
      </c>
    </row>
    <row r="123" spans="33:34" x14ac:dyDescent="0.3">
      <c r="AG123" s="4" t="s">
        <v>38</v>
      </c>
    </row>
    <row r="124" spans="33:34" ht="14.5" thickBot="1" x14ac:dyDescent="0.35"/>
    <row r="125" spans="33:34" x14ac:dyDescent="0.3">
      <c r="AG125" s="39" t="s">
        <v>39</v>
      </c>
      <c r="AH125" s="39"/>
    </row>
    <row r="126" spans="33:34" x14ac:dyDescent="0.3">
      <c r="AG126" s="4" t="s">
        <v>40</v>
      </c>
      <c r="AH126" s="4">
        <v>0.76088848197491332</v>
      </c>
    </row>
    <row r="127" spans="33:34" x14ac:dyDescent="0.3">
      <c r="AG127" s="4" t="s">
        <v>41</v>
      </c>
      <c r="AH127" s="34">
        <v>0.57895128200208801</v>
      </c>
    </row>
    <row r="128" spans="33:34" x14ac:dyDescent="0.3">
      <c r="AG128" s="4" t="s">
        <v>42</v>
      </c>
      <c r="AH128" s="4">
        <v>0.53539451807126948</v>
      </c>
    </row>
    <row r="129" spans="33:39" x14ac:dyDescent="0.3">
      <c r="AG129" s="4" t="s">
        <v>43</v>
      </c>
      <c r="AH129" s="4">
        <v>5.0431729142338089</v>
      </c>
    </row>
    <row r="130" spans="33:39" ht="14.5" thickBot="1" x14ac:dyDescent="0.35">
      <c r="AG130" s="14" t="s">
        <v>44</v>
      </c>
      <c r="AH130" s="14">
        <v>33</v>
      </c>
    </row>
    <row r="132" spans="33:39" ht="14.5" thickBot="1" x14ac:dyDescent="0.35">
      <c r="AG132" s="4" t="s">
        <v>45</v>
      </c>
    </row>
    <row r="133" spans="33:39" x14ac:dyDescent="0.3">
      <c r="AG133" s="40"/>
      <c r="AH133" s="40" t="s">
        <v>50</v>
      </c>
      <c r="AI133" s="40" t="s">
        <v>51</v>
      </c>
      <c r="AJ133" s="40" t="s">
        <v>52</v>
      </c>
      <c r="AK133" s="40" t="s">
        <v>53</v>
      </c>
      <c r="AL133" s="40" t="s">
        <v>54</v>
      </c>
    </row>
    <row r="134" spans="33:39" x14ac:dyDescent="0.3">
      <c r="AG134" s="4" t="s">
        <v>46</v>
      </c>
      <c r="AH134" s="4">
        <v>3</v>
      </c>
      <c r="AI134" s="4">
        <v>1014.1808047176039</v>
      </c>
      <c r="AJ134" s="4">
        <v>338.06026823920132</v>
      </c>
      <c r="AK134" s="4">
        <v>13.29188006073271</v>
      </c>
      <c r="AL134" s="34">
        <v>1.2249634982966429E-5</v>
      </c>
    </row>
    <row r="135" spans="33:39" x14ac:dyDescent="0.3">
      <c r="AG135" s="4" t="s">
        <v>47</v>
      </c>
      <c r="AH135" s="4">
        <v>29</v>
      </c>
      <c r="AI135" s="4">
        <v>737.57419824298427</v>
      </c>
      <c r="AJ135" s="4">
        <v>25.433593042861528</v>
      </c>
    </row>
    <row r="136" spans="33:39" ht="14.5" thickBot="1" x14ac:dyDescent="0.35">
      <c r="AG136" s="14" t="s">
        <v>48</v>
      </c>
      <c r="AH136" s="14">
        <v>32</v>
      </c>
      <c r="AI136" s="14">
        <v>1751.7550029605882</v>
      </c>
      <c r="AJ136" s="14"/>
      <c r="AK136" s="14"/>
      <c r="AL136" s="14"/>
    </row>
    <row r="137" spans="33:39" ht="14.5" thickBot="1" x14ac:dyDescent="0.35"/>
    <row r="138" spans="33:39" x14ac:dyDescent="0.3">
      <c r="AG138" s="40"/>
      <c r="AH138" s="40" t="s">
        <v>55</v>
      </c>
      <c r="AI138" s="40" t="s">
        <v>43</v>
      </c>
      <c r="AJ138" s="40" t="s">
        <v>56</v>
      </c>
      <c r="AK138" s="40" t="s">
        <v>57</v>
      </c>
      <c r="AL138" s="40" t="s">
        <v>58</v>
      </c>
      <c r="AM138" s="40" t="s">
        <v>59</v>
      </c>
    </row>
    <row r="139" spans="33:39" x14ac:dyDescent="0.3">
      <c r="AG139" s="4" t="s">
        <v>49</v>
      </c>
      <c r="AH139" s="33">
        <v>-11.142080488691235</v>
      </c>
      <c r="AI139" s="33">
        <v>7.3970301696937613</v>
      </c>
      <c r="AJ139" s="33">
        <v>-1.5062910699406435</v>
      </c>
      <c r="AK139" s="33">
        <v>0.14280869423861614</v>
      </c>
      <c r="AL139" s="33">
        <v>-26.270705855498825</v>
      </c>
      <c r="AM139" s="33">
        <v>3.9865448781163568</v>
      </c>
    </row>
    <row r="140" spans="33:39" x14ac:dyDescent="0.3">
      <c r="AG140" s="16" t="s">
        <v>7</v>
      </c>
      <c r="AH140" s="33">
        <v>4.6931745681964444E-3</v>
      </c>
      <c r="AI140" s="33">
        <v>3.8389326535912824E-3</v>
      </c>
      <c r="AJ140" s="33">
        <v>1.2225206826189117</v>
      </c>
      <c r="AK140" s="52">
        <v>0.23135393421715408</v>
      </c>
      <c r="AL140" s="33">
        <v>-3.158324289079608E-3</v>
      </c>
      <c r="AM140" s="33">
        <v>1.2544673425472497E-2</v>
      </c>
    </row>
    <row r="141" spans="33:39" x14ac:dyDescent="0.3">
      <c r="AG141" s="4" t="s">
        <v>11</v>
      </c>
      <c r="AH141" s="33">
        <v>5.1406445940561776E-2</v>
      </c>
      <c r="AI141" s="33">
        <v>1.3533022013968036E-2</v>
      </c>
      <c r="AJ141" s="33">
        <v>3.7985932401131759</v>
      </c>
      <c r="AK141" s="33">
        <v>6.8927322991760613E-4</v>
      </c>
      <c r="AL141" s="33">
        <v>2.3728308169959914E-2</v>
      </c>
      <c r="AM141" s="33">
        <v>7.9084583711163642E-2</v>
      </c>
    </row>
    <row r="142" spans="33:39" ht="14.5" thickBot="1" x14ac:dyDescent="0.35">
      <c r="AG142" s="18" t="s">
        <v>9</v>
      </c>
      <c r="AH142" s="51">
        <v>0.81797156659835424</v>
      </c>
      <c r="AI142" s="51">
        <v>0.725412705133611</v>
      </c>
      <c r="AJ142" s="51">
        <v>1.1275947620019906</v>
      </c>
      <c r="AK142" s="53">
        <v>0.26873443389178425</v>
      </c>
      <c r="AL142" s="51">
        <v>-0.6656640007205783</v>
      </c>
      <c r="AM142" s="51">
        <v>2.3016071339172868</v>
      </c>
    </row>
    <row r="145" spans="33:38" x14ac:dyDescent="0.3">
      <c r="AG145" s="10" t="s">
        <v>78</v>
      </c>
    </row>
    <row r="147" spans="33:38" x14ac:dyDescent="0.3">
      <c r="AG147" s="4" t="s">
        <v>38</v>
      </c>
    </row>
    <row r="148" spans="33:38" ht="14.5" thickBot="1" x14ac:dyDescent="0.35"/>
    <row r="149" spans="33:38" x14ac:dyDescent="0.3">
      <c r="AG149" s="39" t="s">
        <v>39</v>
      </c>
      <c r="AH149" s="39"/>
    </row>
    <row r="150" spans="33:38" x14ac:dyDescent="0.3">
      <c r="AG150" s="4" t="s">
        <v>40</v>
      </c>
      <c r="AH150" s="4">
        <v>0.77602711748117037</v>
      </c>
    </row>
    <row r="151" spans="33:38" x14ac:dyDescent="0.3">
      <c r="AG151" s="4" t="s">
        <v>41</v>
      </c>
      <c r="AH151" s="34">
        <v>0.60221808706613422</v>
      </c>
    </row>
    <row r="152" spans="33:38" x14ac:dyDescent="0.3">
      <c r="AG152" s="4" t="s">
        <v>42</v>
      </c>
      <c r="AH152" s="4">
        <v>0.58850146937875958</v>
      </c>
    </row>
    <row r="153" spans="33:38" x14ac:dyDescent="0.3">
      <c r="AG153" s="4" t="s">
        <v>43</v>
      </c>
      <c r="AH153" s="4">
        <v>4.8098887884777941</v>
      </c>
    </row>
    <row r="154" spans="33:38" ht="14.5" thickBot="1" x14ac:dyDescent="0.35">
      <c r="AG154" s="14" t="s">
        <v>44</v>
      </c>
      <c r="AH154" s="14">
        <v>31</v>
      </c>
    </row>
    <row r="156" spans="33:38" ht="14.5" thickBot="1" x14ac:dyDescent="0.35">
      <c r="AG156" s="4" t="s">
        <v>45</v>
      </c>
    </row>
    <row r="157" spans="33:38" x14ac:dyDescent="0.3">
      <c r="AG157" s="40"/>
      <c r="AH157" s="40" t="s">
        <v>50</v>
      </c>
      <c r="AI157" s="40" t="s">
        <v>51</v>
      </c>
      <c r="AJ157" s="40" t="s">
        <v>52</v>
      </c>
      <c r="AK157" s="40" t="s">
        <v>53</v>
      </c>
      <c r="AL157" s="40" t="s">
        <v>54</v>
      </c>
    </row>
    <row r="158" spans="33:38" x14ac:dyDescent="0.3">
      <c r="AG158" s="4" t="s">
        <v>46</v>
      </c>
      <c r="AH158" s="4">
        <v>1</v>
      </c>
      <c r="AI158" s="4">
        <v>1015.7266115615028</v>
      </c>
      <c r="AJ158" s="4">
        <v>1015.7266115615028</v>
      </c>
      <c r="AK158" s="4">
        <v>43.904270046138244</v>
      </c>
      <c r="AL158" s="4">
        <v>2.9049588003779561E-7</v>
      </c>
    </row>
    <row r="159" spans="33:38" x14ac:dyDescent="0.3">
      <c r="AG159" s="4" t="s">
        <v>47</v>
      </c>
      <c r="AH159" s="4">
        <v>29</v>
      </c>
      <c r="AI159" s="4">
        <v>670.91587456820707</v>
      </c>
      <c r="AJ159" s="4">
        <v>23.135030157524383</v>
      </c>
    </row>
    <row r="160" spans="33:38" ht="14.5" thickBot="1" x14ac:dyDescent="0.35">
      <c r="AG160" s="14" t="s">
        <v>48</v>
      </c>
      <c r="AH160" s="14">
        <v>30</v>
      </c>
      <c r="AI160" s="14">
        <v>1686.6424861297098</v>
      </c>
      <c r="AJ160" s="14"/>
      <c r="AK160" s="14"/>
      <c r="AL160" s="14"/>
    </row>
    <row r="161" spans="33:41" ht="14.5" thickBot="1" x14ac:dyDescent="0.35"/>
    <row r="162" spans="33:41" x14ac:dyDescent="0.3">
      <c r="AG162" s="40"/>
      <c r="AH162" s="40" t="s">
        <v>55</v>
      </c>
      <c r="AI162" s="40" t="s">
        <v>43</v>
      </c>
      <c r="AJ162" s="40" t="s">
        <v>56</v>
      </c>
      <c r="AK162" s="40" t="s">
        <v>57</v>
      </c>
      <c r="AL162" s="40" t="s">
        <v>58</v>
      </c>
      <c r="AM162" s="40" t="s">
        <v>59</v>
      </c>
      <c r="AN162" s="40" t="s">
        <v>60</v>
      </c>
      <c r="AO162" s="40" t="s">
        <v>61</v>
      </c>
    </row>
    <row r="163" spans="33:41" x14ac:dyDescent="0.3">
      <c r="AG163" s="4" t="s">
        <v>49</v>
      </c>
      <c r="AH163" s="4">
        <v>-0.64496695304311391</v>
      </c>
      <c r="AI163" s="4">
        <v>1.3451292330576559</v>
      </c>
      <c r="AJ163" s="4">
        <v>-0.47948326242008665</v>
      </c>
      <c r="AK163" s="4">
        <v>0.63519118285206588</v>
      </c>
      <c r="AL163" s="4">
        <v>-3.396065132991863</v>
      </c>
      <c r="AM163" s="4">
        <v>2.1061312269056351</v>
      </c>
      <c r="AN163" s="4">
        <v>-3.396065132991863</v>
      </c>
      <c r="AO163" s="4">
        <v>2.1061312269056351</v>
      </c>
    </row>
    <row r="164" spans="33:41" ht="14.5" thickBot="1" x14ac:dyDescent="0.35">
      <c r="AG164" s="14" t="s">
        <v>69</v>
      </c>
      <c r="AH164" s="14">
        <v>1.6240367637247815</v>
      </c>
      <c r="AI164" s="14">
        <v>0.2450995284855354</v>
      </c>
      <c r="AJ164" s="14">
        <v>6.6260297347761901</v>
      </c>
      <c r="AK164" s="14">
        <v>2.9049588003779614E-7</v>
      </c>
      <c r="AL164" s="14">
        <v>1.1227519427934152</v>
      </c>
      <c r="AM164" s="14">
        <v>2.125321584656148</v>
      </c>
      <c r="AN164" s="14">
        <v>1.1227519427934152</v>
      </c>
      <c r="AO164" s="14">
        <v>2.125321584656148</v>
      </c>
    </row>
    <row r="167" spans="33:41" x14ac:dyDescent="0.3">
      <c r="AG167" s="10" t="s">
        <v>118</v>
      </c>
    </row>
    <row r="169" spans="33:41" x14ac:dyDescent="0.3">
      <c r="AG169" s="4" t="s">
        <v>38</v>
      </c>
    </row>
    <row r="170" spans="33:41" ht="14.5" thickBot="1" x14ac:dyDescent="0.35"/>
    <row r="171" spans="33:41" x14ac:dyDescent="0.3">
      <c r="AG171" s="39" t="s">
        <v>39</v>
      </c>
      <c r="AH171" s="39"/>
    </row>
    <row r="172" spans="33:41" x14ac:dyDescent="0.3">
      <c r="AG172" s="4" t="s">
        <v>40</v>
      </c>
      <c r="AH172" s="4">
        <v>0.89579999452961989</v>
      </c>
    </row>
    <row r="173" spans="33:41" x14ac:dyDescent="0.3">
      <c r="AG173" s="4" t="s">
        <v>41</v>
      </c>
      <c r="AH173" s="34">
        <v>0.80245763019926708</v>
      </c>
    </row>
    <row r="174" spans="33:41" x14ac:dyDescent="0.3">
      <c r="AG174" s="4" t="s">
        <v>42</v>
      </c>
      <c r="AH174" s="4">
        <v>0.77206649638376967</v>
      </c>
    </row>
    <row r="175" spans="33:41" x14ac:dyDescent="0.3">
      <c r="AG175" s="4" t="s">
        <v>43</v>
      </c>
      <c r="AH175" s="4">
        <v>3.579768759810861</v>
      </c>
    </row>
    <row r="176" spans="33:41" ht="14.5" thickBot="1" x14ac:dyDescent="0.35">
      <c r="AG176" s="14" t="s">
        <v>44</v>
      </c>
      <c r="AH176" s="14">
        <v>31</v>
      </c>
    </row>
    <row r="178" spans="33:41" ht="14.5" thickBot="1" x14ac:dyDescent="0.35">
      <c r="AG178" s="4" t="s">
        <v>45</v>
      </c>
    </row>
    <row r="179" spans="33:41" x14ac:dyDescent="0.3">
      <c r="AG179" s="40"/>
      <c r="AH179" s="40" t="s">
        <v>50</v>
      </c>
      <c r="AI179" s="40" t="s">
        <v>51</v>
      </c>
      <c r="AJ179" s="40" t="s">
        <v>52</v>
      </c>
      <c r="AK179" s="40" t="s">
        <v>53</v>
      </c>
      <c r="AL179" s="40" t="s">
        <v>54</v>
      </c>
    </row>
    <row r="180" spans="33:41" x14ac:dyDescent="0.3">
      <c r="AG180" s="4" t="s">
        <v>46</v>
      </c>
      <c r="AH180" s="4">
        <v>4</v>
      </c>
      <c r="AI180" s="4">
        <v>1353.4591324130472</v>
      </c>
      <c r="AJ180" s="4">
        <v>338.3647831032618</v>
      </c>
      <c r="AK180" s="4">
        <v>26.404333417467619</v>
      </c>
      <c r="AL180" s="4">
        <v>7.9745035989142303E-9</v>
      </c>
    </row>
    <row r="181" spans="33:41" x14ac:dyDescent="0.3">
      <c r="AG181" s="4" t="s">
        <v>47</v>
      </c>
      <c r="AH181" s="4">
        <v>26</v>
      </c>
      <c r="AI181" s="4">
        <v>333.18335371666257</v>
      </c>
      <c r="AJ181" s="4">
        <v>12.81474437371779</v>
      </c>
    </row>
    <row r="182" spans="33:41" ht="14.5" thickBot="1" x14ac:dyDescent="0.35">
      <c r="AG182" s="14" t="s">
        <v>48</v>
      </c>
      <c r="AH182" s="14">
        <v>30</v>
      </c>
      <c r="AI182" s="14">
        <v>1686.6424861297098</v>
      </c>
      <c r="AJ182" s="14"/>
      <c r="AK182" s="14"/>
      <c r="AL182" s="14"/>
    </row>
    <row r="183" spans="33:41" ht="14.5" thickBot="1" x14ac:dyDescent="0.35"/>
    <row r="184" spans="33:41" x14ac:dyDescent="0.3">
      <c r="AG184" s="40"/>
      <c r="AH184" s="40" t="s">
        <v>55</v>
      </c>
      <c r="AI184" s="40" t="s">
        <v>43</v>
      </c>
      <c r="AJ184" s="40" t="s">
        <v>56</v>
      </c>
      <c r="AK184" s="40" t="s">
        <v>57</v>
      </c>
      <c r="AL184" s="40" t="s">
        <v>58</v>
      </c>
      <c r="AM184" s="40" t="s">
        <v>59</v>
      </c>
      <c r="AN184" s="40" t="s">
        <v>60</v>
      </c>
      <c r="AO184" s="40" t="s">
        <v>61</v>
      </c>
    </row>
    <row r="185" spans="33:41" x14ac:dyDescent="0.3">
      <c r="AG185" s="4" t="s">
        <v>49</v>
      </c>
      <c r="AH185" s="4">
        <v>-20.34153257972411</v>
      </c>
      <c r="AI185" s="4">
        <v>6.4221780135232462</v>
      </c>
      <c r="AJ185" s="4">
        <v>-3.1673884680385278</v>
      </c>
      <c r="AK185" s="4">
        <v>3.9055804802971511E-3</v>
      </c>
      <c r="AL185" s="4">
        <v>-33.542508546726154</v>
      </c>
      <c r="AM185" s="4">
        <v>-7.1405566127220688</v>
      </c>
      <c r="AN185" s="4">
        <v>-33.542508546726154</v>
      </c>
      <c r="AO185" s="4">
        <v>-7.1405566127220688</v>
      </c>
    </row>
    <row r="186" spans="33:41" x14ac:dyDescent="0.3">
      <c r="AG186" s="4" t="s">
        <v>69</v>
      </c>
      <c r="AH186" s="4">
        <v>1.3377651729375672</v>
      </c>
      <c r="AI186" s="4">
        <v>0.23911840031604464</v>
      </c>
      <c r="AJ186" s="4">
        <v>5.5945722753641407</v>
      </c>
      <c r="AK186" s="4">
        <v>7.0502440340928434E-6</v>
      </c>
      <c r="AL186" s="4">
        <v>0.84625026176674623</v>
      </c>
      <c r="AM186" s="4">
        <v>1.8292800841083883</v>
      </c>
      <c r="AN186" s="4">
        <v>0.84625026176674623</v>
      </c>
      <c r="AO186" s="4">
        <v>1.8292800841083883</v>
      </c>
    </row>
    <row r="187" spans="33:41" x14ac:dyDescent="0.3">
      <c r="AG187" s="16" t="s">
        <v>7</v>
      </c>
      <c r="AH187" s="4">
        <v>5.4097842656224068E-3</v>
      </c>
      <c r="AI187" s="4">
        <v>3.1113310461967436E-3</v>
      </c>
      <c r="AJ187" s="4">
        <v>1.7387363110188054</v>
      </c>
      <c r="AK187" s="16">
        <v>9.3911120358923697E-2</v>
      </c>
      <c r="AL187" s="4">
        <v>-9.8564829319852838E-4</v>
      </c>
      <c r="AM187" s="4">
        <v>1.1805216824443342E-2</v>
      </c>
      <c r="AN187" s="4">
        <v>-9.8564829319852838E-4</v>
      </c>
      <c r="AO187" s="4">
        <v>1.1805216824443342E-2</v>
      </c>
    </row>
    <row r="188" spans="33:41" x14ac:dyDescent="0.3">
      <c r="AG188" s="4" t="s">
        <v>11</v>
      </c>
      <c r="AH188" s="4">
        <v>3.8660517651002015E-2</v>
      </c>
      <c r="AI188" s="4">
        <v>9.9060292181704125E-3</v>
      </c>
      <c r="AJ188" s="4">
        <v>3.9027259863203181</v>
      </c>
      <c r="AK188" s="4">
        <v>6.0220567303410379E-4</v>
      </c>
      <c r="AL188" s="4">
        <v>1.8298382972996286E-2</v>
      </c>
      <c r="AM188" s="4">
        <v>5.9022652329007746E-2</v>
      </c>
      <c r="AN188" s="4">
        <v>1.8298382972996286E-2</v>
      </c>
      <c r="AO188" s="4">
        <v>5.9022652329007746E-2</v>
      </c>
    </row>
    <row r="189" spans="33:41" ht="14.5" thickBot="1" x14ac:dyDescent="0.35">
      <c r="AG189" s="14" t="s">
        <v>9</v>
      </c>
      <c r="AH189" s="14">
        <v>1.9645775470683897</v>
      </c>
      <c r="AI189" s="14">
        <v>0.69373277489327345</v>
      </c>
      <c r="AJ189" s="14">
        <v>2.8318938043119384</v>
      </c>
      <c r="AK189" s="14">
        <v>8.8158052452546893E-3</v>
      </c>
      <c r="AL189" s="14">
        <v>0.53858940572385672</v>
      </c>
      <c r="AM189" s="14">
        <v>3.3905656884129227</v>
      </c>
      <c r="AN189" s="14">
        <v>0.53858940572385672</v>
      </c>
      <c r="AO189" s="14">
        <v>3.3905656884129227</v>
      </c>
    </row>
    <row r="193" spans="33:38" x14ac:dyDescent="0.3">
      <c r="AG193" s="10" t="s">
        <v>173</v>
      </c>
    </row>
    <row r="196" spans="33:38" x14ac:dyDescent="0.3">
      <c r="AG196" s="4" t="s">
        <v>38</v>
      </c>
    </row>
    <row r="197" spans="33:38" ht="14.5" thickBot="1" x14ac:dyDescent="0.35"/>
    <row r="198" spans="33:38" x14ac:dyDescent="0.3">
      <c r="AG198" s="39" t="s">
        <v>39</v>
      </c>
      <c r="AH198" s="39"/>
    </row>
    <row r="199" spans="33:38" x14ac:dyDescent="0.3">
      <c r="AG199" s="4" t="s">
        <v>40</v>
      </c>
      <c r="AH199" s="4">
        <v>0.97648357099509719</v>
      </c>
    </row>
    <row r="200" spans="33:38" x14ac:dyDescent="0.3">
      <c r="AG200" s="4" t="s">
        <v>41</v>
      </c>
      <c r="AH200" s="34">
        <v>0.95352016442333709</v>
      </c>
    </row>
    <row r="201" spans="33:38" x14ac:dyDescent="0.3">
      <c r="AG201" s="4" t="s">
        <v>42</v>
      </c>
      <c r="AH201" s="4">
        <v>0.94422419730800455</v>
      </c>
    </row>
    <row r="202" spans="33:38" x14ac:dyDescent="0.3">
      <c r="AG202" s="4" t="s">
        <v>43</v>
      </c>
      <c r="AH202" s="4">
        <v>1.7708174997093606</v>
      </c>
    </row>
    <row r="203" spans="33:38" ht="14.5" thickBot="1" x14ac:dyDescent="0.35">
      <c r="AG203" s="14" t="s">
        <v>44</v>
      </c>
      <c r="AH203" s="14">
        <v>31</v>
      </c>
    </row>
    <row r="205" spans="33:38" ht="14.5" thickBot="1" x14ac:dyDescent="0.35">
      <c r="AG205" s="4" t="s">
        <v>45</v>
      </c>
    </row>
    <row r="206" spans="33:38" x14ac:dyDescent="0.3">
      <c r="AG206" s="40"/>
      <c r="AH206" s="40" t="s">
        <v>50</v>
      </c>
      <c r="AI206" s="40" t="s">
        <v>51</v>
      </c>
      <c r="AJ206" s="40" t="s">
        <v>52</v>
      </c>
      <c r="AK206" s="40" t="s">
        <v>53</v>
      </c>
      <c r="AL206" s="40" t="s">
        <v>54</v>
      </c>
    </row>
    <row r="207" spans="33:38" x14ac:dyDescent="0.3">
      <c r="AG207" s="4" t="s">
        <v>46</v>
      </c>
      <c r="AH207" s="4">
        <v>5</v>
      </c>
      <c r="AI207" s="4">
        <v>1608.2476206977869</v>
      </c>
      <c r="AJ207" s="4">
        <v>321.6495241395574</v>
      </c>
      <c r="AK207" s="4">
        <v>102.5735302839681</v>
      </c>
      <c r="AL207" s="4">
        <v>7.8666584569714496E-16</v>
      </c>
    </row>
    <row r="208" spans="33:38" x14ac:dyDescent="0.3">
      <c r="AG208" s="4" t="s">
        <v>47</v>
      </c>
      <c r="AH208" s="4">
        <v>25</v>
      </c>
      <c r="AI208" s="4">
        <v>78.394865431922781</v>
      </c>
      <c r="AJ208" s="4">
        <v>3.1357946172769111</v>
      </c>
    </row>
    <row r="209" spans="33:41" ht="14.5" thickBot="1" x14ac:dyDescent="0.35">
      <c r="AG209" s="14" t="s">
        <v>48</v>
      </c>
      <c r="AH209" s="14">
        <v>30</v>
      </c>
      <c r="AI209" s="14">
        <v>1686.6424861297098</v>
      </c>
      <c r="AJ209" s="14"/>
      <c r="AK209" s="14"/>
      <c r="AL209" s="14"/>
    </row>
    <row r="210" spans="33:41" ht="14.5" thickBot="1" x14ac:dyDescent="0.35"/>
    <row r="211" spans="33:41" x14ac:dyDescent="0.3">
      <c r="AG211" s="40"/>
      <c r="AH211" s="40" t="s">
        <v>55</v>
      </c>
      <c r="AI211" s="40" t="s">
        <v>43</v>
      </c>
      <c r="AJ211" s="40" t="s">
        <v>56</v>
      </c>
      <c r="AK211" s="40" t="s">
        <v>57</v>
      </c>
      <c r="AL211" s="40" t="s">
        <v>58</v>
      </c>
      <c r="AM211" s="40" t="s">
        <v>59</v>
      </c>
      <c r="AN211" s="40" t="s">
        <v>60</v>
      </c>
      <c r="AO211" s="40" t="s">
        <v>61</v>
      </c>
    </row>
    <row r="212" spans="33:41" x14ac:dyDescent="0.3">
      <c r="AG212" s="4" t="s">
        <v>49</v>
      </c>
      <c r="AH212" s="4">
        <v>-17.498235480338739</v>
      </c>
      <c r="AI212" s="4">
        <v>3.1925038463310225</v>
      </c>
      <c r="AJ212" s="4">
        <v>-5.4810381827569428</v>
      </c>
      <c r="AK212" s="4">
        <v>1.0793473804507386E-5</v>
      </c>
      <c r="AL212" s="4">
        <v>-24.073320231670671</v>
      </c>
      <c r="AM212" s="4">
        <v>-10.923150729006808</v>
      </c>
      <c r="AN212" s="4">
        <v>-24.073320231670671</v>
      </c>
      <c r="AO212" s="4">
        <v>-10.923150729006808</v>
      </c>
    </row>
    <row r="213" spans="33:41" x14ac:dyDescent="0.3">
      <c r="AG213" s="4" t="s">
        <v>69</v>
      </c>
      <c r="AH213" s="4">
        <v>0.43635711406105682</v>
      </c>
      <c r="AI213" s="4">
        <v>0.1548926271753589</v>
      </c>
      <c r="AJ213" s="4">
        <v>2.8171587119317367</v>
      </c>
      <c r="AK213" s="4">
        <v>9.3262039305187748E-3</v>
      </c>
      <c r="AL213" s="4">
        <v>0.11734977685616205</v>
      </c>
      <c r="AM213" s="4">
        <v>0.75536445126595164</v>
      </c>
      <c r="AN213" s="4">
        <v>0.11734977685616205</v>
      </c>
      <c r="AO213" s="4">
        <v>0.75536445126595164</v>
      </c>
    </row>
    <row r="214" spans="33:41" x14ac:dyDescent="0.3">
      <c r="AG214" s="4" t="s">
        <v>7</v>
      </c>
      <c r="AH214" s="4">
        <v>8.7410828530449739E-3</v>
      </c>
      <c r="AI214" s="4">
        <v>1.5828429507754301E-3</v>
      </c>
      <c r="AJ214" s="4">
        <v>5.522394277185076</v>
      </c>
      <c r="AK214" s="4">
        <v>9.7087534064542662E-6</v>
      </c>
      <c r="AL214" s="4">
        <v>5.4811567729691861E-3</v>
      </c>
      <c r="AM214" s="4">
        <v>1.2001008933120762E-2</v>
      </c>
      <c r="AN214" s="4">
        <v>5.4811567729691861E-3</v>
      </c>
      <c r="AO214" s="4">
        <v>1.2001008933120762E-2</v>
      </c>
    </row>
    <row r="215" spans="33:41" x14ac:dyDescent="0.3">
      <c r="AG215" s="4" t="s">
        <v>11</v>
      </c>
      <c r="AH215" s="4">
        <v>-4.8159069497138562E-3</v>
      </c>
      <c r="AI215" s="4">
        <v>6.8757540142190526E-3</v>
      </c>
      <c r="AJ215" s="4">
        <v>-0.70041873804015753</v>
      </c>
      <c r="AK215" s="16">
        <v>0.49013356348328529</v>
      </c>
      <c r="AL215" s="4">
        <v>-1.8976787421246241E-2</v>
      </c>
      <c r="AM215" s="4">
        <v>9.3449735218185288E-3</v>
      </c>
      <c r="AN215" s="4">
        <v>-1.8976787421246241E-2</v>
      </c>
      <c r="AO215" s="4">
        <v>9.3449735218185288E-3</v>
      </c>
    </row>
    <row r="216" spans="33:41" x14ac:dyDescent="0.3">
      <c r="AG216" s="4" t="s">
        <v>9</v>
      </c>
      <c r="AH216" s="4">
        <v>1.2746626957942007</v>
      </c>
      <c r="AI216" s="4">
        <v>0.35160306330412905</v>
      </c>
      <c r="AJ216" s="4">
        <v>3.6252889375188548</v>
      </c>
      <c r="AK216" s="4">
        <v>1.2878821344543658E-3</v>
      </c>
      <c r="AL216" s="4">
        <v>0.5505226316531886</v>
      </c>
      <c r="AM216" s="4">
        <v>1.9988027599352127</v>
      </c>
      <c r="AN216" s="4">
        <v>0.5505226316531886</v>
      </c>
      <c r="AO216" s="4">
        <v>1.9988027599352127</v>
      </c>
    </row>
    <row r="217" spans="33:41" ht="14.5" thickBot="1" x14ac:dyDescent="0.35">
      <c r="AG217" s="14" t="s">
        <v>167</v>
      </c>
      <c r="AH217" s="14">
        <v>1449.7114780170971</v>
      </c>
      <c r="AI217" s="14">
        <v>160.82941474088847</v>
      </c>
      <c r="AJ217" s="14">
        <v>9.0139697414973536</v>
      </c>
      <c r="AK217" s="14">
        <v>2.4952175074496891E-9</v>
      </c>
      <c r="AL217" s="14">
        <v>1118.4770979414877</v>
      </c>
      <c r="AM217" s="14">
        <v>1780.9458580927064</v>
      </c>
      <c r="AN217" s="14">
        <v>1118.4770979414877</v>
      </c>
      <c r="AO217" s="14">
        <v>1780.9458580927064</v>
      </c>
    </row>
  </sheetData>
  <mergeCells count="2">
    <mergeCell ref="E1:G1"/>
    <mergeCell ref="K1:M1"/>
  </mergeCells>
  <conditionalFormatting sqref="AB6:AB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15:AB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0B969-F3BE-4D6D-B743-82F6A6C785C9}">
  <dimension ref="A1:N150"/>
  <sheetViews>
    <sheetView showGridLines="0" topLeftCell="A45" zoomScale="80" zoomScaleNormal="80" workbookViewId="0">
      <selection activeCell="I78" sqref="I78"/>
    </sheetView>
  </sheetViews>
  <sheetFormatPr defaultColWidth="8.90625" defaultRowHeight="14" x14ac:dyDescent="0.3"/>
  <cols>
    <col min="1" max="1" width="8.90625" style="4"/>
    <col min="2" max="2" width="2.6328125" style="4" customWidth="1"/>
    <col min="3" max="3" width="16" style="4" customWidth="1"/>
    <col min="4" max="8" width="18.36328125" style="4" customWidth="1"/>
    <col min="9" max="9" width="29.6328125" style="4" customWidth="1"/>
    <col min="10" max="10" width="26.08984375" style="4" customWidth="1"/>
    <col min="11" max="11" width="34.54296875" style="4" bestFit="1" customWidth="1"/>
    <col min="12" max="12" width="32.90625" style="4" bestFit="1" customWidth="1"/>
    <col min="13" max="13" width="25" style="4" bestFit="1" customWidth="1"/>
    <col min="14" max="14" width="18.90625" style="4" customWidth="1"/>
    <col min="15" max="15" width="18" style="4" bestFit="1" customWidth="1"/>
    <col min="16" max="16" width="10.6328125" style="4" customWidth="1"/>
    <col min="17" max="16384" width="8.90625" style="4"/>
  </cols>
  <sheetData>
    <row r="1" spans="2:2" ht="17.5" x14ac:dyDescent="0.35">
      <c r="B1" s="102" t="s">
        <v>123</v>
      </c>
    </row>
    <row r="17" spans="1:12" ht="15.5" x14ac:dyDescent="0.3">
      <c r="A17" s="71" t="s">
        <v>126</v>
      </c>
    </row>
    <row r="19" spans="1:12" ht="17.5" x14ac:dyDescent="0.35">
      <c r="B19" s="103" t="s">
        <v>128</v>
      </c>
    </row>
    <row r="20" spans="1:12" x14ac:dyDescent="0.3">
      <c r="B20" s="92" t="s">
        <v>155</v>
      </c>
    </row>
    <row r="21" spans="1:12" x14ac:dyDescent="0.3">
      <c r="B21" s="92" t="s">
        <v>157</v>
      </c>
    </row>
    <row r="24" spans="1:12" ht="17.5" x14ac:dyDescent="0.35">
      <c r="B24" s="103" t="s">
        <v>124</v>
      </c>
    </row>
    <row r="26" spans="1:12" ht="14.5" x14ac:dyDescent="0.35">
      <c r="B26" s="93" t="s">
        <v>133</v>
      </c>
      <c r="L26"/>
    </row>
    <row r="27" spans="1:12" ht="14.5" x14ac:dyDescent="0.35">
      <c r="L27"/>
    </row>
    <row r="28" spans="1:12" ht="14.5" x14ac:dyDescent="0.35">
      <c r="B28" s="4" t="s">
        <v>119</v>
      </c>
      <c r="L28"/>
    </row>
    <row r="29" spans="1:12" ht="15.5" x14ac:dyDescent="0.35">
      <c r="B29" s="4" t="s">
        <v>127</v>
      </c>
      <c r="J29" s="126" t="s">
        <v>185</v>
      </c>
      <c r="L29"/>
    </row>
    <row r="30" spans="1:12" ht="15.5" x14ac:dyDescent="0.35">
      <c r="C30" s="4" t="s">
        <v>122</v>
      </c>
      <c r="J30" s="126" t="s">
        <v>184</v>
      </c>
      <c r="L30"/>
    </row>
    <row r="31" spans="1:12" ht="15" thickBot="1" x14ac:dyDescent="0.4">
      <c r="C31" s="4" t="s">
        <v>120</v>
      </c>
      <c r="L31"/>
    </row>
    <row r="32" spans="1:12" ht="15" thickBot="1" x14ac:dyDescent="0.4">
      <c r="C32" s="4" t="s">
        <v>121</v>
      </c>
      <c r="J32" s="154" t="s">
        <v>129</v>
      </c>
      <c r="K32" s="155" t="s">
        <v>187</v>
      </c>
      <c r="L32"/>
    </row>
    <row r="33" spans="2:12" ht="14.5" x14ac:dyDescent="0.35">
      <c r="C33" s="136" t="s">
        <v>181</v>
      </c>
      <c r="D33" s="136"/>
      <c r="E33" s="136"/>
      <c r="F33" s="136"/>
      <c r="G33" s="136"/>
      <c r="H33" s="136"/>
      <c r="J33" s="144" t="s">
        <v>137</v>
      </c>
      <c r="K33" s="145">
        <f>'ISRAEL ADL'!$M$40</f>
        <v>2.881175547112879E-2</v>
      </c>
      <c r="L33" s="137" t="str">
        <f>IF(K33&gt;1%,"strong",(IF(K33&gt;0.45%,"moderate","weak")))</f>
        <v>strong</v>
      </c>
    </row>
    <row r="34" spans="2:12" ht="14.5" x14ac:dyDescent="0.35">
      <c r="B34" s="4" t="s">
        <v>156</v>
      </c>
      <c r="J34" s="146" t="s">
        <v>135</v>
      </c>
      <c r="K34" s="147">
        <f>'USA ADL'!$M$40</f>
        <v>1.4147458831938483E-2</v>
      </c>
      <c r="L34" s="137" t="str">
        <f t="shared" ref="L34:L42" si="0">IF(K34&gt;1%,"strong",(IF(K34&gt;0.45%,"moderate","weak")))</f>
        <v>strong</v>
      </c>
    </row>
    <row r="35" spans="2:12" ht="14.5" x14ac:dyDescent="0.35">
      <c r="J35" s="146" t="s">
        <v>143</v>
      </c>
      <c r="K35" s="147">
        <f>'CANADA ADL'!$N$40</f>
        <v>1.3086496976499523E-2</v>
      </c>
      <c r="L35" s="137" t="str">
        <f t="shared" si="0"/>
        <v>strong</v>
      </c>
    </row>
    <row r="36" spans="2:12" ht="14.5" x14ac:dyDescent="0.35">
      <c r="B36" s="93" t="s">
        <v>134</v>
      </c>
      <c r="J36" s="146" t="s">
        <v>144</v>
      </c>
      <c r="K36" s="147">
        <f>'UNITED KINGDOM ADL'!$N$40</f>
        <v>1.2148888532247114E-2</v>
      </c>
      <c r="L36" s="137" t="str">
        <f t="shared" si="0"/>
        <v>strong</v>
      </c>
    </row>
    <row r="37" spans="2:12" ht="14.5" x14ac:dyDescent="0.35">
      <c r="J37" s="148" t="s">
        <v>138</v>
      </c>
      <c r="K37" s="149">
        <f>'FRANCE ADL'!$M$34</f>
        <v>8.8928896617947919E-3</v>
      </c>
      <c r="L37" s="139" t="str">
        <f t="shared" si="0"/>
        <v>moderate</v>
      </c>
    </row>
    <row r="38" spans="2:12" ht="14.5" x14ac:dyDescent="0.35">
      <c r="B38" s="4" t="s">
        <v>130</v>
      </c>
      <c r="J38" s="148" t="s">
        <v>141</v>
      </c>
      <c r="K38" s="149">
        <f>'NETHERLANDS ADL'!$M$37</f>
        <v>5.0936791961552381E-3</v>
      </c>
      <c r="L38" s="139" t="str">
        <f t="shared" si="0"/>
        <v>moderate</v>
      </c>
    </row>
    <row r="39" spans="2:12" ht="14.5" x14ac:dyDescent="0.35">
      <c r="B39" s="4" t="s">
        <v>127</v>
      </c>
      <c r="J39" s="148" t="s">
        <v>136</v>
      </c>
      <c r="K39" s="149">
        <f>'Germany ADL'!$M$34</f>
        <v>4.7430944444054653E-3</v>
      </c>
      <c r="L39" s="139" t="str">
        <f t="shared" si="0"/>
        <v>moderate</v>
      </c>
    </row>
    <row r="40" spans="2:12" ht="14.5" x14ac:dyDescent="0.35">
      <c r="C40" s="4" t="s">
        <v>131</v>
      </c>
      <c r="J40" s="150" t="s">
        <v>139</v>
      </c>
      <c r="K40" s="151">
        <f>'SPAIN ADL'!$M$36</f>
        <v>3.310546908356856E-3</v>
      </c>
      <c r="L40" s="138" t="str">
        <f t="shared" si="0"/>
        <v>weak</v>
      </c>
    </row>
    <row r="41" spans="2:12" ht="14.5" x14ac:dyDescent="0.35">
      <c r="C41" s="4" t="s">
        <v>120</v>
      </c>
      <c r="J41" s="150" t="s">
        <v>142</v>
      </c>
      <c r="K41" s="151">
        <f>'JAPAN ADL'!$M$37</f>
        <v>2.0830006798447207E-3</v>
      </c>
      <c r="L41" s="138" t="str">
        <f t="shared" si="0"/>
        <v>weak</v>
      </c>
    </row>
    <row r="42" spans="2:12" ht="15" thickBot="1" x14ac:dyDescent="0.4">
      <c r="C42" s="4" t="s">
        <v>132</v>
      </c>
      <c r="J42" s="152" t="s">
        <v>140</v>
      </c>
      <c r="K42" s="153">
        <f>'ITALY ADL'!$M$34</f>
        <v>2.0545638076684527E-3</v>
      </c>
      <c r="L42" s="138" t="str">
        <f t="shared" si="0"/>
        <v>weak</v>
      </c>
    </row>
    <row r="43" spans="2:12" x14ac:dyDescent="0.3">
      <c r="C43" s="136" t="s">
        <v>180</v>
      </c>
      <c r="D43" s="136"/>
      <c r="E43" s="136"/>
      <c r="F43" s="136"/>
      <c r="G43" s="136"/>
      <c r="H43" s="136"/>
      <c r="I43" s="136"/>
    </row>
    <row r="44" spans="2:12" x14ac:dyDescent="0.3">
      <c r="B44" s="4" t="s">
        <v>125</v>
      </c>
    </row>
    <row r="47" spans="2:12" ht="17.5" x14ac:dyDescent="0.35">
      <c r="B47" s="103" t="s">
        <v>145</v>
      </c>
      <c r="I47"/>
    </row>
    <row r="48" spans="2:12" ht="15" thickBot="1" x14ac:dyDescent="0.4">
      <c r="B48" s="34"/>
      <c r="I48"/>
    </row>
    <row r="49" spans="3:12" ht="15" customHeight="1" thickBot="1" x14ac:dyDescent="0.4">
      <c r="D49" s="286" t="s">
        <v>148</v>
      </c>
      <c r="E49" s="287"/>
      <c r="F49" s="287"/>
      <c r="G49" s="287"/>
      <c r="H49" s="288"/>
      <c r="I49"/>
    </row>
    <row r="50" spans="3:12" ht="15" thickBot="1" x14ac:dyDescent="0.4">
      <c r="C50" s="72" t="s">
        <v>129</v>
      </c>
      <c r="D50" s="94" t="s">
        <v>212</v>
      </c>
      <c r="E50" s="95" t="s">
        <v>213</v>
      </c>
      <c r="F50" s="95" t="s">
        <v>214</v>
      </c>
      <c r="G50" s="95" t="s">
        <v>215</v>
      </c>
      <c r="H50" s="172" t="s">
        <v>216</v>
      </c>
      <c r="I50"/>
      <c r="J50" s="72" t="s">
        <v>129</v>
      </c>
      <c r="K50" s="72" t="s">
        <v>192</v>
      </c>
      <c r="L50" s="72" t="s">
        <v>193</v>
      </c>
    </row>
    <row r="51" spans="3:12" ht="14.5" x14ac:dyDescent="0.35">
      <c r="C51" s="156" t="s">
        <v>135</v>
      </c>
      <c r="D51" s="158">
        <f>'USA ADL'!AG12</f>
        <v>0.82565007483674513</v>
      </c>
      <c r="E51" s="158">
        <f>'USA ADL'!AG36</f>
        <v>0.68593578995116233</v>
      </c>
      <c r="F51" s="158">
        <f>'USA ADL'!AG58</f>
        <v>0.83979069815706198</v>
      </c>
      <c r="G51" s="158">
        <f t="shared" ref="G51:G60" si="1">(F51-D51)/D51</f>
        <v>1.7126654198042504E-2</v>
      </c>
      <c r="H51" s="159">
        <f t="shared" ref="H51:H60" si="2">(F51-E51)/E51</f>
        <v>0.22429928640529734</v>
      </c>
      <c r="I51"/>
      <c r="J51" s="173" t="s">
        <v>135</v>
      </c>
      <c r="K51" s="178">
        <v>0.82565007483674513</v>
      </c>
      <c r="L51" s="183">
        <v>0.74086649205645794</v>
      </c>
    </row>
    <row r="52" spans="3:12" ht="14.5" x14ac:dyDescent="0.35">
      <c r="C52" s="156" t="s">
        <v>144</v>
      </c>
      <c r="D52" s="158">
        <f>'UNITED KINGDOM ADL'!AJ12</f>
        <v>0.77007613994236979</v>
      </c>
      <c r="E52" s="158">
        <f>'UNITED KINGDOM ADL'!AJ36</f>
        <v>0.80644370470021698</v>
      </c>
      <c r="F52" s="158">
        <f>'UNITED KINGDOM ADL'!AJ58</f>
        <v>0.85470668698667984</v>
      </c>
      <c r="G52" s="158">
        <f t="shared" si="1"/>
        <v>0.10989893421531481</v>
      </c>
      <c r="H52" s="159">
        <f t="shared" si="2"/>
        <v>5.9846684902083627E-2</v>
      </c>
      <c r="I52"/>
      <c r="J52" s="156" t="s">
        <v>144</v>
      </c>
      <c r="K52" s="179">
        <v>0.77007613994236979</v>
      </c>
      <c r="L52" s="184">
        <v>0.57184695447106182</v>
      </c>
    </row>
    <row r="53" spans="3:12" ht="14.5" x14ac:dyDescent="0.35">
      <c r="C53" s="156" t="s">
        <v>137</v>
      </c>
      <c r="D53" s="158">
        <f>'ISRAEL ADL'!AD12</f>
        <v>0.72932716271741505</v>
      </c>
      <c r="E53" s="158">
        <f>'ISRAEL ADL'!AD36</f>
        <v>0.81553374209791263</v>
      </c>
      <c r="F53" s="158">
        <f>'ISRAEL ADL'!AD58</f>
        <v>0.80534440957223496</v>
      </c>
      <c r="G53" s="158">
        <f t="shared" si="1"/>
        <v>0.10422928246849562</v>
      </c>
      <c r="H53" s="159">
        <f t="shared" si="2"/>
        <v>-1.2494066155333076E-2</v>
      </c>
      <c r="I53"/>
      <c r="J53" s="156" t="s">
        <v>137</v>
      </c>
      <c r="K53" s="179">
        <v>0.72932716271741505</v>
      </c>
      <c r="L53" s="184">
        <v>0.59087785187114439</v>
      </c>
    </row>
    <row r="54" spans="3:12" x14ac:dyDescent="0.3">
      <c r="C54" s="156" t="s">
        <v>143</v>
      </c>
      <c r="D54" s="158">
        <f>'CANADA ADL'!AH13</f>
        <v>0.55524807249554886</v>
      </c>
      <c r="E54" s="158">
        <f>'CANADA ADL'!AH37</f>
        <v>0.78233923569382935</v>
      </c>
      <c r="F54" s="158">
        <f>'CANADA ADL'!AH59</f>
        <v>0.80956635724172754</v>
      </c>
      <c r="G54" s="158">
        <f t="shared" si="1"/>
        <v>0.45802641619835144</v>
      </c>
      <c r="H54" s="159">
        <f t="shared" si="2"/>
        <v>3.4802193608187641E-2</v>
      </c>
      <c r="J54" s="156" t="s">
        <v>143</v>
      </c>
      <c r="K54" s="179">
        <v>0.55524807249554886</v>
      </c>
      <c r="L54" s="184">
        <v>0.57895128200208801</v>
      </c>
    </row>
    <row r="55" spans="3:12" x14ac:dyDescent="0.3">
      <c r="C55" s="168" t="s">
        <v>136</v>
      </c>
      <c r="D55" s="170">
        <f>'Germany ADL'!AD12</f>
        <v>0.64774984181195927</v>
      </c>
      <c r="E55" s="170">
        <f>'Germany ADL'!AD38</f>
        <v>0.73736278361154195</v>
      </c>
      <c r="F55" s="170">
        <f>'Germany ADL'!AD62</f>
        <v>0.77821985136677252</v>
      </c>
      <c r="G55" s="170">
        <f t="shared" si="1"/>
        <v>0.20142036498202415</v>
      </c>
      <c r="H55" s="171">
        <f t="shared" si="2"/>
        <v>5.540972322350747E-2</v>
      </c>
      <c r="J55" s="168" t="s">
        <v>136</v>
      </c>
      <c r="K55" s="180">
        <v>0.64774984181195927</v>
      </c>
      <c r="L55" s="185">
        <v>0.39961109612346957</v>
      </c>
    </row>
    <row r="56" spans="3:12" x14ac:dyDescent="0.3">
      <c r="C56" s="168" t="s">
        <v>138</v>
      </c>
      <c r="D56" s="170">
        <f>'FRANCE ADL'!AF13</f>
        <v>0.61612521115413965</v>
      </c>
      <c r="E56" s="170">
        <f>'FRANCE ADL'!AF37</f>
        <v>0.58647835874061294</v>
      </c>
      <c r="F56" s="170">
        <f>'FRANCE ADL'!AF59</f>
        <v>0.67397950867127443</v>
      </c>
      <c r="G56" s="170">
        <f t="shared" si="1"/>
        <v>9.3900227534531172E-2</v>
      </c>
      <c r="H56" s="171">
        <f t="shared" si="2"/>
        <v>0.14919757673336659</v>
      </c>
      <c r="J56" s="168" t="s">
        <v>138</v>
      </c>
      <c r="K56" s="180">
        <v>0.61612521115413965</v>
      </c>
      <c r="L56" s="185">
        <v>0.47350669254467187</v>
      </c>
    </row>
    <row r="57" spans="3:12" x14ac:dyDescent="0.3">
      <c r="C57" s="168" t="s">
        <v>141</v>
      </c>
      <c r="D57" s="170">
        <f>'NETHERLANDS ADL'!AE13</f>
        <v>0.49304502655783122</v>
      </c>
      <c r="E57" s="170">
        <f>'NETHERLANDS ADL'!AE37</f>
        <v>0.47496932027545996</v>
      </c>
      <c r="F57" s="170">
        <f>'NETHERLANDS ADL'!AE59</f>
        <v>0.63569004985305466</v>
      </c>
      <c r="G57" s="170">
        <f t="shared" si="1"/>
        <v>0.28931439445012236</v>
      </c>
      <c r="H57" s="171">
        <f t="shared" si="2"/>
        <v>0.33838128636263121</v>
      </c>
      <c r="J57" s="168" t="s">
        <v>141</v>
      </c>
      <c r="K57" s="180">
        <v>0.49304502655783122</v>
      </c>
      <c r="L57" s="185">
        <v>0.33150642657215584</v>
      </c>
    </row>
    <row r="58" spans="3:12" x14ac:dyDescent="0.3">
      <c r="C58" s="160" t="s">
        <v>140</v>
      </c>
      <c r="D58" s="162">
        <f>'ITALY ADL'!AD13</f>
        <v>0.51405843446987232</v>
      </c>
      <c r="E58" s="162">
        <f>'ITALY ADL'!AD37</f>
        <v>0.52716580385895462</v>
      </c>
      <c r="F58" s="162">
        <f>'ITALY ADL'!AD59</f>
        <v>0.63217130744196892</v>
      </c>
      <c r="G58" s="162">
        <f t="shared" si="1"/>
        <v>0.22976546060157857</v>
      </c>
      <c r="H58" s="163">
        <f t="shared" si="2"/>
        <v>0.19918876151365267</v>
      </c>
      <c r="J58" s="160" t="s">
        <v>140</v>
      </c>
      <c r="K58" s="181">
        <v>0.51405843446987232</v>
      </c>
      <c r="L58" s="186">
        <v>0.34452838603730307</v>
      </c>
    </row>
    <row r="59" spans="3:12" x14ac:dyDescent="0.3">
      <c r="C59" s="160" t="s">
        <v>139</v>
      </c>
      <c r="D59" s="162">
        <f>'SPAIN ADL'!AE13</f>
        <v>0.50269627733904099</v>
      </c>
      <c r="E59" s="162">
        <f>'SPAIN ADL'!AE37</f>
        <v>0.44533866805000377</v>
      </c>
      <c r="F59" s="162">
        <f>'SPAIN ADL'!AE59</f>
        <v>0.59339027066302552</v>
      </c>
      <c r="G59" s="162">
        <f t="shared" si="1"/>
        <v>0.18041508841891907</v>
      </c>
      <c r="H59" s="163">
        <f t="shared" si="2"/>
        <v>0.33244722103583002</v>
      </c>
      <c r="J59" s="160" t="s">
        <v>139</v>
      </c>
      <c r="K59" s="181">
        <v>0.50269627733904099</v>
      </c>
      <c r="L59" s="186">
        <v>0.31564189745419197</v>
      </c>
    </row>
    <row r="60" spans="3:12" ht="14.5" thickBot="1" x14ac:dyDescent="0.35">
      <c r="C60" s="164" t="s">
        <v>142</v>
      </c>
      <c r="D60" s="166">
        <f>'JAPAN ADL'!AE13</f>
        <v>0.21132415298654308</v>
      </c>
      <c r="E60" s="166">
        <f>'JAPAN ADL'!AE37</f>
        <v>0.81494483586227351</v>
      </c>
      <c r="F60" s="166">
        <f>'JAPAN ADL'!AE59</f>
        <v>0.83725061092693098</v>
      </c>
      <c r="G60" s="166">
        <f t="shared" si="1"/>
        <v>2.9619257860233623</v>
      </c>
      <c r="H60" s="167">
        <f t="shared" si="2"/>
        <v>2.737090178755016E-2</v>
      </c>
      <c r="J60" s="164" t="s">
        <v>142</v>
      </c>
      <c r="K60" s="182">
        <v>0.21132415298654308</v>
      </c>
      <c r="L60" s="187">
        <v>0.26795561734808082</v>
      </c>
    </row>
    <row r="62" spans="3:12" ht="14.5" x14ac:dyDescent="0.35">
      <c r="I62"/>
    </row>
    <row r="63" spans="3:12" ht="15" thickBot="1" x14ac:dyDescent="0.4">
      <c r="I63"/>
    </row>
    <row r="64" spans="3:12" ht="15" customHeight="1" thickBot="1" x14ac:dyDescent="0.4">
      <c r="D64" s="289" t="s">
        <v>149</v>
      </c>
      <c r="E64" s="290"/>
      <c r="F64" s="290"/>
      <c r="G64" s="290"/>
      <c r="H64" s="291"/>
      <c r="I64"/>
    </row>
    <row r="65" spans="2:12" ht="15" thickBot="1" x14ac:dyDescent="0.4">
      <c r="C65" s="72" t="s">
        <v>129</v>
      </c>
      <c r="D65" s="94" t="s">
        <v>212</v>
      </c>
      <c r="E65" s="95" t="s">
        <v>213</v>
      </c>
      <c r="F65" s="95" t="s">
        <v>214</v>
      </c>
      <c r="G65" s="95" t="s">
        <v>215</v>
      </c>
      <c r="H65" s="172" t="s">
        <v>216</v>
      </c>
      <c r="I65"/>
      <c r="J65" s="72" t="s">
        <v>129</v>
      </c>
      <c r="K65" s="72" t="s">
        <v>194</v>
      </c>
      <c r="L65" s="72" t="s">
        <v>195</v>
      </c>
    </row>
    <row r="66" spans="2:12" ht="14.5" x14ac:dyDescent="0.35">
      <c r="C66" s="156" t="s">
        <v>135</v>
      </c>
      <c r="D66" s="157">
        <f>'USA ADL'!AG116</f>
        <v>0.74086649205645794</v>
      </c>
      <c r="E66" s="158">
        <f>'USA ADL'!AG140</f>
        <v>0.59627918538931379</v>
      </c>
      <c r="F66" s="158">
        <f>'USA ADL'!AG162</f>
        <v>0.80566137156300099</v>
      </c>
      <c r="G66" s="158">
        <f t="shared" ref="G66:G75" si="3">(F66-D66)/D66</f>
        <v>8.7458240049011884E-2</v>
      </c>
      <c r="H66" s="159">
        <f t="shared" ref="H66:H75" si="4">(F66-E66)/E66</f>
        <v>0.35114790404260127</v>
      </c>
      <c r="I66"/>
      <c r="J66" s="173" t="s">
        <v>135</v>
      </c>
      <c r="K66" s="188">
        <v>0.83979069815706198</v>
      </c>
      <c r="L66" s="183">
        <v>0.80566137156300099</v>
      </c>
    </row>
    <row r="67" spans="2:12" ht="14.5" x14ac:dyDescent="0.35">
      <c r="C67" s="156" t="s">
        <v>144</v>
      </c>
      <c r="D67" s="157">
        <f>'UNITED KINGDOM ADL'!AJ113</f>
        <v>0.57184695447106182</v>
      </c>
      <c r="E67" s="158">
        <f>'UNITED KINGDOM ADL'!AJ137</f>
        <v>0.69884730153905161</v>
      </c>
      <c r="F67" s="158">
        <f>'UNITED KINGDOM ADL'!AJ159</f>
        <v>0.74577927123945442</v>
      </c>
      <c r="G67" s="158">
        <f t="shared" si="3"/>
        <v>0.30415885825478223</v>
      </c>
      <c r="H67" s="159">
        <f t="shared" si="4"/>
        <v>6.7156258022383231E-2</v>
      </c>
      <c r="I67"/>
      <c r="J67" s="156" t="s">
        <v>144</v>
      </c>
      <c r="K67" s="184">
        <v>0.85470668698667984</v>
      </c>
      <c r="L67" s="184">
        <v>0.74577927123945442</v>
      </c>
    </row>
    <row r="68" spans="2:12" x14ac:dyDescent="0.3">
      <c r="C68" s="156" t="s">
        <v>137</v>
      </c>
      <c r="D68" s="157">
        <f>'ISRAEL ADL'!AD113</f>
        <v>0.59087785187114439</v>
      </c>
      <c r="E68" s="158">
        <f>'ISRAEL ADL'!AD137</f>
        <v>0.86129307714431858</v>
      </c>
      <c r="F68" s="158">
        <f>'ISRAEL ADL'!AD159</f>
        <v>0.88396626731280181</v>
      </c>
      <c r="G68" s="158">
        <f t="shared" si="3"/>
        <v>0.49602200270923785</v>
      </c>
      <c r="H68" s="159">
        <f t="shared" si="4"/>
        <v>2.6324593532851662E-2</v>
      </c>
      <c r="J68" s="156" t="s">
        <v>137</v>
      </c>
      <c r="K68" s="184">
        <v>0.80534440957223496</v>
      </c>
      <c r="L68" s="184">
        <v>0.88396626731280181</v>
      </c>
    </row>
    <row r="69" spans="2:12" x14ac:dyDescent="0.3">
      <c r="C69" s="156" t="s">
        <v>143</v>
      </c>
      <c r="D69" s="157">
        <f>'CANADA ADL'!AH127</f>
        <v>0.57895128200208801</v>
      </c>
      <c r="E69" s="158">
        <f>'CANADA ADL'!AH151</f>
        <v>0.60221808706613422</v>
      </c>
      <c r="F69" s="158">
        <f>'CANADA ADL'!AH173</f>
        <v>0.80245763019926708</v>
      </c>
      <c r="G69" s="158">
        <f t="shared" si="3"/>
        <v>0.38605380995835326</v>
      </c>
      <c r="H69" s="159">
        <f t="shared" si="4"/>
        <v>0.3325033695162713</v>
      </c>
      <c r="J69" s="156" t="s">
        <v>143</v>
      </c>
      <c r="K69" s="184">
        <v>0.80956635724172754</v>
      </c>
      <c r="L69" s="184">
        <v>0.80245763019926708</v>
      </c>
    </row>
    <row r="70" spans="2:12" x14ac:dyDescent="0.3">
      <c r="C70" s="168" t="s">
        <v>136</v>
      </c>
      <c r="D70" s="169">
        <f>'Germany ADL'!AD119</f>
        <v>0.39961109612346957</v>
      </c>
      <c r="E70" s="170">
        <f>'Germany ADL'!AD143</f>
        <v>0.72754133901928419</v>
      </c>
      <c r="F70" s="170">
        <f>'Germany ADL'!AD166</f>
        <v>0.75499077276877413</v>
      </c>
      <c r="G70" s="170">
        <f t="shared" si="3"/>
        <v>0.88931383560856225</v>
      </c>
      <c r="H70" s="171">
        <f t="shared" si="4"/>
        <v>3.7729036519754879E-2</v>
      </c>
      <c r="J70" s="168" t="s">
        <v>136</v>
      </c>
      <c r="K70" s="185">
        <v>0.77821985136677252</v>
      </c>
      <c r="L70" s="185">
        <v>0.75499077276877413</v>
      </c>
    </row>
    <row r="71" spans="2:12" x14ac:dyDescent="0.3">
      <c r="C71" s="168" t="s">
        <v>138</v>
      </c>
      <c r="D71" s="169">
        <f>'FRANCE ADL'!AF114</f>
        <v>0.47350669254467187</v>
      </c>
      <c r="E71" s="170">
        <f>'FRANCE ADL'!AF138</f>
        <v>0.62794780020744612</v>
      </c>
      <c r="F71" s="170">
        <f>'FRANCE ADL'!AF160</f>
        <v>0.67934623514356307</v>
      </c>
      <c r="G71" s="170">
        <f t="shared" si="3"/>
        <v>0.43471305863215809</v>
      </c>
      <c r="H71" s="171">
        <f t="shared" si="4"/>
        <v>8.1851445166520514E-2</v>
      </c>
      <c r="J71" s="168" t="s">
        <v>138</v>
      </c>
      <c r="K71" s="185">
        <v>0.67397950867127443</v>
      </c>
      <c r="L71" s="185">
        <v>0.67934623514356307</v>
      </c>
    </row>
    <row r="72" spans="2:12" x14ac:dyDescent="0.3">
      <c r="C72" s="168" t="s">
        <v>141</v>
      </c>
      <c r="D72" s="169">
        <f>'NETHERLANDS ADL'!AE113</f>
        <v>0.33150642657215584</v>
      </c>
      <c r="E72" s="170">
        <f>'NETHERLANDS ADL'!AE137</f>
        <v>0.26880264146041633</v>
      </c>
      <c r="F72" s="170">
        <f>'NETHERLANDS ADL'!AE159</f>
        <v>0.43312888094048163</v>
      </c>
      <c r="G72" s="170">
        <f t="shared" si="3"/>
        <v>0.30654746400883603</v>
      </c>
      <c r="H72" s="171">
        <f t="shared" si="4"/>
        <v>0.61132672873776006</v>
      </c>
      <c r="J72" s="168" t="s">
        <v>141</v>
      </c>
      <c r="K72" s="185">
        <v>0.63569004985305466</v>
      </c>
      <c r="L72" s="185">
        <v>0.43312888094048163</v>
      </c>
    </row>
    <row r="73" spans="2:12" x14ac:dyDescent="0.3">
      <c r="C73" s="160" t="s">
        <v>140</v>
      </c>
      <c r="D73" s="161">
        <f>'ITALY ADL'!AD118</f>
        <v>0.34452838603730307</v>
      </c>
      <c r="E73" s="162">
        <f>'ITALY ADL'!AD142</f>
        <v>0.31951405724073362</v>
      </c>
      <c r="F73" s="162">
        <f>'ITALY ADL'!AD164</f>
        <v>0.41332036097736957</v>
      </c>
      <c r="G73" s="162">
        <f t="shared" si="3"/>
        <v>0.19966997707009895</v>
      </c>
      <c r="H73" s="163">
        <f t="shared" si="4"/>
        <v>0.29359053728881429</v>
      </c>
      <c r="J73" s="160" t="s">
        <v>140</v>
      </c>
      <c r="K73" s="186">
        <v>0.63217130744196892</v>
      </c>
      <c r="L73" s="186">
        <v>0.41332036097736957</v>
      </c>
    </row>
    <row r="74" spans="2:12" x14ac:dyDescent="0.3">
      <c r="C74" s="160" t="s">
        <v>139</v>
      </c>
      <c r="D74" s="161">
        <f>'SPAIN ADL'!AE113</f>
        <v>0.31564189745419197</v>
      </c>
      <c r="E74" s="162">
        <f>'SPAIN ADL'!AE138</f>
        <v>0.31175498071143853</v>
      </c>
      <c r="F74" s="162">
        <f>'SPAIN ADL'!AE160</f>
        <v>0.40132484389597772</v>
      </c>
      <c r="G74" s="162">
        <f t="shared" si="3"/>
        <v>0.27145618858859077</v>
      </c>
      <c r="H74" s="163">
        <f t="shared" si="4"/>
        <v>0.28730852344407404</v>
      </c>
      <c r="J74" s="160" t="s">
        <v>139</v>
      </c>
      <c r="K74" s="186">
        <v>0.59339027066302552</v>
      </c>
      <c r="L74" s="186">
        <v>0.40132484389597772</v>
      </c>
    </row>
    <row r="75" spans="2:12" ht="14.5" thickBot="1" x14ac:dyDescent="0.35">
      <c r="C75" s="164" t="s">
        <v>142</v>
      </c>
      <c r="D75" s="165">
        <f>'JAPAN ADL'!AE114</f>
        <v>0.26795561734808082</v>
      </c>
      <c r="E75" s="166">
        <f>'JAPAN ADL'!AE138</f>
        <v>0.61751719306178587</v>
      </c>
      <c r="F75" s="166">
        <f>'JAPAN ADL'!AE160</f>
        <v>0.63525883971463881</v>
      </c>
      <c r="G75" s="166">
        <f t="shared" si="3"/>
        <v>1.3707614193787259</v>
      </c>
      <c r="H75" s="167">
        <f t="shared" si="4"/>
        <v>2.8730611636715662E-2</v>
      </c>
      <c r="J75" s="164" t="s">
        <v>142</v>
      </c>
      <c r="K75" s="187">
        <v>0.83725061092693098</v>
      </c>
      <c r="L75" s="187">
        <v>0.63525883971463881</v>
      </c>
    </row>
    <row r="78" spans="2:12" customFormat="1" ht="14.5" x14ac:dyDescent="0.35">
      <c r="C78" s="4"/>
      <c r="D78" s="4"/>
      <c r="E78" s="4"/>
      <c r="F78" s="4"/>
      <c r="G78" s="4"/>
      <c r="H78" s="4"/>
    </row>
    <row r="80" spans="2:12" ht="17.5" x14ac:dyDescent="0.35">
      <c r="B80" s="103" t="s">
        <v>158</v>
      </c>
      <c r="D80" s="4" t="s">
        <v>182</v>
      </c>
    </row>
    <row r="81" spans="2:14" ht="17.5" x14ac:dyDescent="0.35">
      <c r="B81" s="103"/>
    </row>
    <row r="82" spans="2:14" x14ac:dyDescent="0.3">
      <c r="D82" s="16" t="s">
        <v>152</v>
      </c>
    </row>
    <row r="83" spans="2:14" ht="14.5" thickBot="1" x14ac:dyDescent="0.35"/>
    <row r="84" spans="2:14" ht="15" customHeight="1" thickBot="1" x14ac:dyDescent="0.4">
      <c r="D84" s="289" t="s">
        <v>217</v>
      </c>
      <c r="E84" s="290"/>
      <c r="F84" s="290"/>
      <c r="G84" s="291"/>
      <c r="H84" s="289" t="s">
        <v>153</v>
      </c>
      <c r="I84" s="290"/>
      <c r="J84" s="290"/>
      <c r="K84" s="291"/>
      <c r="N84"/>
    </row>
    <row r="85" spans="2:14" ht="15" thickBot="1" x14ac:dyDescent="0.4">
      <c r="C85" s="73" t="s">
        <v>129</v>
      </c>
      <c r="D85" s="96" t="s">
        <v>146</v>
      </c>
      <c r="E85" s="97" t="s">
        <v>7</v>
      </c>
      <c r="F85" s="97" t="s">
        <v>81</v>
      </c>
      <c r="G85" s="106" t="s">
        <v>9</v>
      </c>
      <c r="H85" s="107" t="s">
        <v>154</v>
      </c>
      <c r="I85" s="97" t="s">
        <v>7</v>
      </c>
      <c r="J85" s="97" t="s">
        <v>82</v>
      </c>
      <c r="K85" s="106" t="s">
        <v>9</v>
      </c>
      <c r="N85"/>
    </row>
    <row r="86" spans="2:14" ht="14.5" x14ac:dyDescent="0.35">
      <c r="C86" s="81" t="s">
        <v>135</v>
      </c>
      <c r="D86" s="206">
        <v>0.1376959221155595</v>
      </c>
      <c r="E86" s="207">
        <v>3.8847995996102321E-3</v>
      </c>
      <c r="F86" s="207">
        <v>1.4931293475409785E-4</v>
      </c>
      <c r="G86" s="208">
        <v>1.2074088208309615E-3</v>
      </c>
      <c r="H86" s="209">
        <v>4.1366667550811085E-3</v>
      </c>
      <c r="I86" s="65">
        <v>0.99009599949062799</v>
      </c>
      <c r="J86" s="49">
        <v>2.4266596156218785E-4</v>
      </c>
      <c r="K86" s="210">
        <v>0.92337705278379312</v>
      </c>
      <c r="N86"/>
    </row>
    <row r="87" spans="2:14" ht="14.5" x14ac:dyDescent="0.35">
      <c r="C87" s="174" t="s">
        <v>144</v>
      </c>
      <c r="D87" s="189">
        <v>1.424949133890963E-4</v>
      </c>
      <c r="E87" s="191">
        <v>4.4458059373531013E-2</v>
      </c>
      <c r="F87" s="191">
        <v>4.6744224490992477E-2</v>
      </c>
      <c r="G87" s="193">
        <v>1.8395314500981402E-2</v>
      </c>
      <c r="H87" s="189">
        <v>5.8834600217121399E-5</v>
      </c>
      <c r="I87" s="190">
        <v>0.20888048981337598</v>
      </c>
      <c r="J87" s="191">
        <v>3.1476065104398099E-2</v>
      </c>
      <c r="K87" s="192">
        <v>0.32607792687088588</v>
      </c>
      <c r="N87"/>
    </row>
    <row r="88" spans="2:14" ht="14.5" x14ac:dyDescent="0.35">
      <c r="C88" s="174" t="s">
        <v>137</v>
      </c>
      <c r="D88" s="189">
        <v>1.1187005424581667E-2</v>
      </c>
      <c r="E88" s="190">
        <v>0.26718190514142354</v>
      </c>
      <c r="F88" s="191">
        <v>5.4594292733970137E-2</v>
      </c>
      <c r="G88" s="192">
        <v>0.71440623797870195</v>
      </c>
      <c r="H88" s="189">
        <v>4.9239369887376178E-6</v>
      </c>
      <c r="I88" s="190">
        <v>0.52881144213246778</v>
      </c>
      <c r="J88" s="190">
        <v>0.30092926481100113</v>
      </c>
      <c r="K88" s="192">
        <v>0.88249834505745017</v>
      </c>
      <c r="N88"/>
    </row>
    <row r="89" spans="2:14" ht="14.5" x14ac:dyDescent="0.35">
      <c r="C89" s="174" t="s">
        <v>143</v>
      </c>
      <c r="D89" s="189">
        <v>2.480202205124395E-7</v>
      </c>
      <c r="E89" s="190">
        <v>0.27629531074888125</v>
      </c>
      <c r="F89" s="190">
        <v>8.0582036681741798E-2</v>
      </c>
      <c r="G89" s="192">
        <v>0.95404245212100336</v>
      </c>
      <c r="H89" s="189">
        <v>7.0502440340928434E-6</v>
      </c>
      <c r="I89" s="190">
        <v>9.3911120358923697E-2</v>
      </c>
      <c r="J89" s="191">
        <v>6.0220567303410379E-4</v>
      </c>
      <c r="K89" s="193">
        <v>8.8158052452546893E-3</v>
      </c>
      <c r="N89"/>
    </row>
    <row r="90" spans="2:14" ht="14.5" x14ac:dyDescent="0.35">
      <c r="C90" s="175" t="s">
        <v>136</v>
      </c>
      <c r="D90" s="194">
        <v>5.8949616660538553E-4</v>
      </c>
      <c r="E90" s="195">
        <v>0.96511687171084559</v>
      </c>
      <c r="F90" s="195">
        <v>0.21774968228943278</v>
      </c>
      <c r="G90" s="196">
        <v>0.31934000185344447</v>
      </c>
      <c r="H90" s="194">
        <v>3.4392918867606807E-6</v>
      </c>
      <c r="I90" s="195">
        <v>0.26506882048068237</v>
      </c>
      <c r="J90" s="195">
        <v>0.15940085061204984</v>
      </c>
      <c r="K90" s="196">
        <v>0.28968803629493745</v>
      </c>
      <c r="N90"/>
    </row>
    <row r="91" spans="2:14" ht="14.5" x14ac:dyDescent="0.35">
      <c r="C91" s="175" t="s">
        <v>138</v>
      </c>
      <c r="D91" s="194">
        <v>5.0018191861345908E-2</v>
      </c>
      <c r="E91" s="195">
        <v>0.21209720954723155</v>
      </c>
      <c r="F91" s="195">
        <v>7.2027679829215374E-2</v>
      </c>
      <c r="G91" s="196">
        <v>0.25221959411281991</v>
      </c>
      <c r="H91" s="194">
        <v>3.7406392660650409E-4</v>
      </c>
      <c r="I91" s="195">
        <v>0.83785595548279546</v>
      </c>
      <c r="J91" s="195">
        <v>0.96858455110082964</v>
      </c>
      <c r="K91" s="196">
        <v>0.16102061591018324</v>
      </c>
      <c r="N91"/>
    </row>
    <row r="92" spans="2:14" ht="14.5" x14ac:dyDescent="0.35">
      <c r="C92" s="175" t="s">
        <v>141</v>
      </c>
      <c r="D92" s="194">
        <v>3.0754608641345676E-3</v>
      </c>
      <c r="E92" s="211">
        <v>3.3318972295437711E-2</v>
      </c>
      <c r="F92" s="211">
        <v>6.6374523512832467E-3</v>
      </c>
      <c r="G92" s="196">
        <v>0.25748235156583676</v>
      </c>
      <c r="H92" s="194">
        <v>3.5508076884357281E-2</v>
      </c>
      <c r="I92" s="195">
        <v>0.87815544722532712</v>
      </c>
      <c r="J92" s="195">
        <v>0.13533355922379453</v>
      </c>
      <c r="K92" s="196">
        <v>0.31576600594831739</v>
      </c>
      <c r="N92"/>
    </row>
    <row r="93" spans="2:14" ht="14.5" x14ac:dyDescent="0.35">
      <c r="C93" s="176" t="s">
        <v>140</v>
      </c>
      <c r="D93" s="197">
        <v>7.6843467860849583E-3</v>
      </c>
      <c r="E93" s="198">
        <v>0.48630011997904066</v>
      </c>
      <c r="F93" s="212">
        <v>5.6012324104841679E-2</v>
      </c>
      <c r="G93" s="200">
        <v>0.35488856929920087</v>
      </c>
      <c r="H93" s="199">
        <v>9.9250812641160577E-2</v>
      </c>
      <c r="I93" s="198">
        <v>0.86809064648159673</v>
      </c>
      <c r="J93" s="198">
        <v>0.64917495573450179</v>
      </c>
      <c r="K93" s="200">
        <v>0.15461154436833208</v>
      </c>
      <c r="N93"/>
    </row>
    <row r="94" spans="2:14" ht="14.5" x14ac:dyDescent="0.35">
      <c r="C94" s="176" t="s">
        <v>139</v>
      </c>
      <c r="D94" s="197">
        <v>1.0174270007921982E-2</v>
      </c>
      <c r="E94" s="198">
        <v>0.21709524866926974</v>
      </c>
      <c r="F94" s="212">
        <v>3.4393112334902047E-2</v>
      </c>
      <c r="G94" s="200">
        <v>0.7905757905122659</v>
      </c>
      <c r="H94" s="199">
        <v>7.0188782246927053E-2</v>
      </c>
      <c r="I94" s="198">
        <v>0.82092395390045481</v>
      </c>
      <c r="J94" s="198">
        <v>0.95956589786625424</v>
      </c>
      <c r="K94" s="200">
        <v>9.3194267036158684E-2</v>
      </c>
      <c r="N94"/>
    </row>
    <row r="95" spans="2:14" ht="15" thickBot="1" x14ac:dyDescent="0.4">
      <c r="C95" s="177" t="s">
        <v>142</v>
      </c>
      <c r="D95" s="201">
        <v>1.0683204137538193E-9</v>
      </c>
      <c r="E95" s="202">
        <v>8.1334573946578434E-2</v>
      </c>
      <c r="F95" s="202">
        <v>0.61204186031686514</v>
      </c>
      <c r="G95" s="203">
        <v>0.41639522232743043</v>
      </c>
      <c r="H95" s="201">
        <v>2.4691445692898028E-5</v>
      </c>
      <c r="I95" s="202">
        <v>0.77960817671326021</v>
      </c>
      <c r="J95" s="202">
        <v>0.60186187368984601</v>
      </c>
      <c r="K95" s="203">
        <v>0.55825512774027275</v>
      </c>
      <c r="N95"/>
    </row>
    <row r="96" spans="2:14" ht="14.5" x14ac:dyDescent="0.35">
      <c r="H96"/>
    </row>
    <row r="99" spans="3:13" x14ac:dyDescent="0.3">
      <c r="D99" s="16" t="s">
        <v>151</v>
      </c>
    </row>
    <row r="100" spans="3:13" ht="15" thickBot="1" x14ac:dyDescent="0.4">
      <c r="H100"/>
    </row>
    <row r="101" spans="3:13" ht="15" customHeight="1" thickBot="1" x14ac:dyDescent="0.35">
      <c r="D101" s="289" t="s">
        <v>147</v>
      </c>
      <c r="E101" s="290"/>
      <c r="F101" s="290"/>
      <c r="G101" s="291"/>
      <c r="H101" s="289" t="s">
        <v>150</v>
      </c>
      <c r="I101" s="290"/>
      <c r="J101" s="290"/>
      <c r="K101" s="291"/>
      <c r="M101" s="105"/>
    </row>
    <row r="102" spans="3:13" ht="15" thickBot="1" x14ac:dyDescent="0.4">
      <c r="C102" s="73" t="s">
        <v>129</v>
      </c>
      <c r="D102" s="96" t="s">
        <v>146</v>
      </c>
      <c r="E102" s="97" t="s">
        <v>7</v>
      </c>
      <c r="F102" s="97" t="s">
        <v>81</v>
      </c>
      <c r="G102" s="98" t="s">
        <v>9</v>
      </c>
      <c r="H102" s="99" t="s">
        <v>154</v>
      </c>
      <c r="I102" s="100" t="s">
        <v>7</v>
      </c>
      <c r="J102" s="100" t="s">
        <v>82</v>
      </c>
      <c r="K102" s="101" t="s">
        <v>9</v>
      </c>
      <c r="M102" s="34"/>
    </row>
    <row r="103" spans="3:13" ht="14.5" x14ac:dyDescent="0.35">
      <c r="C103" s="81" t="s">
        <v>135</v>
      </c>
      <c r="D103" s="90">
        <v>0.1376959221155595</v>
      </c>
      <c r="E103" s="74">
        <v>3.8847995996102321E-3</v>
      </c>
      <c r="F103" s="74">
        <v>1.4931293475409785E-4</v>
      </c>
      <c r="G103" s="75">
        <v>1.2074088208309615E-3</v>
      </c>
      <c r="H103" s="86">
        <v>4.1366667550811085E-3</v>
      </c>
      <c r="I103" s="87">
        <v>0.99009599949062799</v>
      </c>
      <c r="J103" s="88">
        <v>2.4266596156218785E-4</v>
      </c>
      <c r="K103" s="89">
        <v>0.92337705278379312</v>
      </c>
      <c r="M103" s="79"/>
    </row>
    <row r="104" spans="3:13" ht="14.5" x14ac:dyDescent="0.35">
      <c r="C104" s="81" t="s">
        <v>144</v>
      </c>
      <c r="D104" s="76">
        <v>1.424949133890963E-4</v>
      </c>
      <c r="E104" s="77">
        <v>4.4458059373531013E-2</v>
      </c>
      <c r="F104" s="77">
        <v>4.6744224490992477E-2</v>
      </c>
      <c r="G104" s="78">
        <v>1.8395314500981402E-2</v>
      </c>
      <c r="H104" s="76">
        <v>5.8834600217121399E-5</v>
      </c>
      <c r="I104" s="79">
        <v>0.20888048981337598</v>
      </c>
      <c r="J104" s="77">
        <v>3.1476065104398099E-2</v>
      </c>
      <c r="K104" s="80">
        <v>0.32607792687088588</v>
      </c>
      <c r="M104" s="79"/>
    </row>
    <row r="105" spans="3:13" ht="14.5" x14ac:dyDescent="0.35">
      <c r="C105" s="81" t="s">
        <v>137</v>
      </c>
      <c r="D105" s="76">
        <v>1.1187005424581667E-2</v>
      </c>
      <c r="E105" s="79">
        <v>0.26718190514142354</v>
      </c>
      <c r="F105" s="77">
        <v>5.4594292733970137E-2</v>
      </c>
      <c r="G105" s="80">
        <v>0.71440623797870195</v>
      </c>
      <c r="H105" s="76">
        <v>4.9239369887376178E-6</v>
      </c>
      <c r="I105" s="79">
        <v>0.52881144213246778</v>
      </c>
      <c r="J105" s="79">
        <v>0.30092926481100113</v>
      </c>
      <c r="K105" s="80">
        <v>0.88249834505745017</v>
      </c>
      <c r="M105" s="79"/>
    </row>
    <row r="106" spans="3:13" ht="14.5" x14ac:dyDescent="0.35">
      <c r="C106" s="81" t="s">
        <v>136</v>
      </c>
      <c r="D106" s="76">
        <v>5.8949616660538553E-4</v>
      </c>
      <c r="E106" s="79">
        <v>0.96511687171084559</v>
      </c>
      <c r="F106" s="79">
        <v>0.21774968228943278</v>
      </c>
      <c r="G106" s="80">
        <v>0.31934000185344447</v>
      </c>
      <c r="H106" s="76">
        <v>3.4392918867606807E-6</v>
      </c>
      <c r="I106" s="79">
        <v>0.26506882048068237</v>
      </c>
      <c r="J106" s="79">
        <v>0.15940085061204984</v>
      </c>
      <c r="K106" s="80">
        <v>0.28968803629493745</v>
      </c>
      <c r="M106" s="79"/>
    </row>
    <row r="107" spans="3:13" ht="14.5" x14ac:dyDescent="0.35">
      <c r="C107" s="81" t="s">
        <v>138</v>
      </c>
      <c r="D107" s="76">
        <v>5.0018191861345908E-2</v>
      </c>
      <c r="E107" s="79">
        <v>0.21209720954723155</v>
      </c>
      <c r="F107" s="77">
        <v>7.2027679829215374E-2</v>
      </c>
      <c r="G107" s="80">
        <v>0.25221959411281991</v>
      </c>
      <c r="H107" s="76">
        <v>3.7406392660650409E-4</v>
      </c>
      <c r="I107" s="79">
        <v>0.83785595548279546</v>
      </c>
      <c r="J107" s="79">
        <v>0.96858455110082964</v>
      </c>
      <c r="K107" s="80">
        <v>0.16102061591018324</v>
      </c>
      <c r="M107" s="79"/>
    </row>
    <row r="108" spans="3:13" ht="14.5" x14ac:dyDescent="0.35">
      <c r="C108" s="81" t="s">
        <v>143</v>
      </c>
      <c r="D108" s="76">
        <v>2.480202205124395E-7</v>
      </c>
      <c r="E108" s="79">
        <v>0.27629531074888125</v>
      </c>
      <c r="F108" s="77">
        <v>8.0582036681741798E-2</v>
      </c>
      <c r="G108" s="80">
        <v>0.95404245212100336</v>
      </c>
      <c r="H108" s="76">
        <v>7.0502440340928434E-6</v>
      </c>
      <c r="I108" s="77">
        <v>9.3911120358923697E-2</v>
      </c>
      <c r="J108" s="77">
        <v>6.0220567303410379E-4</v>
      </c>
      <c r="K108" s="78">
        <v>8.8158052452546893E-3</v>
      </c>
      <c r="M108" s="77"/>
    </row>
    <row r="109" spans="3:13" ht="14.5" x14ac:dyDescent="0.35">
      <c r="C109" s="81" t="s">
        <v>140</v>
      </c>
      <c r="D109" s="76">
        <v>7.6843467860849583E-3</v>
      </c>
      <c r="E109" s="79">
        <v>0.48630011997904066</v>
      </c>
      <c r="F109" s="77">
        <v>5.6012324104841679E-2</v>
      </c>
      <c r="G109" s="80">
        <v>0.35488856929920087</v>
      </c>
      <c r="H109" s="76">
        <v>9.9250812641160577E-2</v>
      </c>
      <c r="I109" s="79">
        <v>0.86809064648159673</v>
      </c>
      <c r="J109" s="79">
        <v>0.64917495573450179</v>
      </c>
      <c r="K109" s="80">
        <v>0.15461154436833208</v>
      </c>
      <c r="M109" s="79"/>
    </row>
    <row r="110" spans="3:13" ht="14.5" x14ac:dyDescent="0.35">
      <c r="C110" s="81" t="s">
        <v>139</v>
      </c>
      <c r="D110" s="76">
        <v>1.0174270007921982E-2</v>
      </c>
      <c r="E110" s="79">
        <v>0.21709524866926974</v>
      </c>
      <c r="F110" s="77">
        <v>3.4393112334902047E-2</v>
      </c>
      <c r="G110" s="80">
        <v>0.7905757905122659</v>
      </c>
      <c r="H110" s="76">
        <v>7.0188782246927053E-2</v>
      </c>
      <c r="I110" s="79">
        <v>0.82092395390045481</v>
      </c>
      <c r="J110" s="79">
        <v>0.95956589786625424</v>
      </c>
      <c r="K110" s="78">
        <v>9.3194267036158684E-2</v>
      </c>
      <c r="M110" s="77"/>
    </row>
    <row r="111" spans="3:13" ht="14.5" x14ac:dyDescent="0.35">
      <c r="C111" s="81" t="s">
        <v>141</v>
      </c>
      <c r="D111" s="76">
        <v>3.0754608641345676E-3</v>
      </c>
      <c r="E111" s="77">
        <v>3.3318972295437711E-2</v>
      </c>
      <c r="F111" s="77">
        <v>6.6374523512832467E-3</v>
      </c>
      <c r="G111" s="80">
        <v>0.25748235156583676</v>
      </c>
      <c r="H111" s="76">
        <v>3.5508076884357281E-2</v>
      </c>
      <c r="I111" s="79">
        <v>0.87815544722532712</v>
      </c>
      <c r="J111" s="79">
        <v>0.13533355922379453</v>
      </c>
      <c r="K111" s="80">
        <v>0.31576600594831739</v>
      </c>
      <c r="M111" s="79"/>
    </row>
    <row r="112" spans="3:13" ht="15" thickBot="1" x14ac:dyDescent="0.4">
      <c r="C112" s="82" t="s">
        <v>142</v>
      </c>
      <c r="D112" s="83">
        <v>1.0683204137538193E-9</v>
      </c>
      <c r="E112" s="91">
        <v>8.1334573946578434E-2</v>
      </c>
      <c r="F112" s="84">
        <v>0.61204186031686514</v>
      </c>
      <c r="G112" s="85">
        <v>0.41639522232743043</v>
      </c>
      <c r="H112" s="83">
        <v>2.4691445692898028E-5</v>
      </c>
      <c r="I112" s="84">
        <v>0.77960817671326021</v>
      </c>
      <c r="J112" s="84">
        <v>0.60186187368984601</v>
      </c>
      <c r="K112" s="85">
        <v>0.55825512774027275</v>
      </c>
      <c r="M112" s="79"/>
    </row>
    <row r="113" spans="2:13" ht="14.5" x14ac:dyDescent="0.35">
      <c r="H113"/>
    </row>
    <row r="114" spans="2:13" ht="14.5" x14ac:dyDescent="0.35">
      <c r="H114"/>
    </row>
    <row r="117" spans="2:13" ht="17.5" x14ac:dyDescent="0.35">
      <c r="B117" s="103" t="s">
        <v>183</v>
      </c>
    </row>
    <row r="119" spans="2:13" s="16" customFormat="1" x14ac:dyDescent="0.3">
      <c r="D119" s="16" t="s">
        <v>152</v>
      </c>
    </row>
    <row r="120" spans="2:13" ht="15" thickBot="1" x14ac:dyDescent="0.4">
      <c r="I120"/>
    </row>
    <row r="121" spans="2:13" ht="15" customHeight="1" thickBot="1" x14ac:dyDescent="0.35">
      <c r="D121" s="292" t="s">
        <v>162</v>
      </c>
      <c r="E121" s="293"/>
      <c r="F121" s="293"/>
      <c r="G121" s="293"/>
      <c r="H121" s="294"/>
      <c r="I121" s="292" t="s">
        <v>163</v>
      </c>
      <c r="J121" s="293"/>
      <c r="K121" s="293"/>
      <c r="L121" s="293"/>
      <c r="M121" s="294"/>
    </row>
    <row r="122" spans="2:13" ht="15" thickBot="1" x14ac:dyDescent="0.4">
      <c r="C122" s="110" t="s">
        <v>129</v>
      </c>
      <c r="D122" s="111" t="s">
        <v>146</v>
      </c>
      <c r="E122" s="112" t="s">
        <v>7</v>
      </c>
      <c r="F122" s="112" t="s">
        <v>81</v>
      </c>
      <c r="G122" s="112" t="s">
        <v>9</v>
      </c>
      <c r="H122" s="113" t="s">
        <v>186</v>
      </c>
      <c r="I122" s="114" t="s">
        <v>154</v>
      </c>
      <c r="J122" s="112" t="s">
        <v>7</v>
      </c>
      <c r="K122" s="112" t="s">
        <v>82</v>
      </c>
      <c r="L122" s="112" t="s">
        <v>9</v>
      </c>
      <c r="M122" s="113" t="s">
        <v>186</v>
      </c>
    </row>
    <row r="123" spans="2:13" ht="14.5" x14ac:dyDescent="0.35">
      <c r="C123" s="115" t="s">
        <v>135</v>
      </c>
      <c r="D123" s="116">
        <v>9.19269243822529E-3</v>
      </c>
      <c r="E123" s="117">
        <v>9.7843369818067114E-2</v>
      </c>
      <c r="F123" s="117">
        <v>0.50845063990451678</v>
      </c>
      <c r="G123" s="118">
        <v>1.5560298373387972E-2</v>
      </c>
      <c r="H123" s="119">
        <v>2.0766014056787193E-4</v>
      </c>
      <c r="I123" s="120">
        <v>0.84397122622199816</v>
      </c>
      <c r="J123" s="118">
        <v>1.5180181624317815E-2</v>
      </c>
      <c r="K123" s="117">
        <v>0.50096390850028638</v>
      </c>
      <c r="L123" s="117">
        <v>0.15059058609596038</v>
      </c>
      <c r="M123" s="119">
        <v>3.9996632190450879E-7</v>
      </c>
    </row>
    <row r="124" spans="2:13" ht="14.5" x14ac:dyDescent="0.35">
      <c r="C124" s="115" t="s">
        <v>144</v>
      </c>
      <c r="D124" s="116">
        <v>3.6390336776240938E-6</v>
      </c>
      <c r="E124" s="117">
        <v>0.82825841550805135</v>
      </c>
      <c r="F124" s="117">
        <v>0.61298942819789115</v>
      </c>
      <c r="G124" s="117">
        <v>0.63518225094704484</v>
      </c>
      <c r="H124" s="119">
        <v>3.1857904945597492E-5</v>
      </c>
      <c r="I124" s="116">
        <v>2.5881186037799409E-3</v>
      </c>
      <c r="J124" s="118">
        <v>5.8656423359905781E-3</v>
      </c>
      <c r="K124" s="118">
        <v>1.1767912479885323E-2</v>
      </c>
      <c r="L124" s="118">
        <v>3.6546905218063329E-2</v>
      </c>
      <c r="M124" s="119">
        <v>3.6538169898058562E-15</v>
      </c>
    </row>
    <row r="125" spans="2:13" ht="14.5" x14ac:dyDescent="0.35">
      <c r="C125" s="115" t="s">
        <v>137</v>
      </c>
      <c r="D125" s="120">
        <v>0.10297144501425746</v>
      </c>
      <c r="E125" s="117">
        <v>7.6673106170930774E-2</v>
      </c>
      <c r="F125" s="117">
        <v>0.2335273987776614</v>
      </c>
      <c r="G125" s="117">
        <v>0.23550862762648994</v>
      </c>
      <c r="H125" s="119">
        <v>1.5754375492965468E-4</v>
      </c>
      <c r="I125" s="116">
        <v>6.0556657362944753E-4</v>
      </c>
      <c r="J125" s="118">
        <v>1.628468205457502E-2</v>
      </c>
      <c r="K125" s="117">
        <v>0.48839860553730563</v>
      </c>
      <c r="L125" s="117">
        <v>0.14041655055770697</v>
      </c>
      <c r="M125" s="119">
        <v>1.3958490096503505E-10</v>
      </c>
    </row>
    <row r="126" spans="2:13" ht="14.5" x14ac:dyDescent="0.35">
      <c r="C126" s="115" t="s">
        <v>136</v>
      </c>
      <c r="D126" s="116">
        <v>3.0533847411046004E-6</v>
      </c>
      <c r="E126" s="117">
        <v>0.35636166281313209</v>
      </c>
      <c r="F126" s="117">
        <v>0.78527164682908035</v>
      </c>
      <c r="G126" s="117">
        <v>0.76357506862242541</v>
      </c>
      <c r="H126" s="119">
        <v>2.538973523994423E-8</v>
      </c>
      <c r="I126" s="116">
        <v>2.6055652096612522E-2</v>
      </c>
      <c r="J126" s="118">
        <v>5.7053844482505946E-3</v>
      </c>
      <c r="K126" s="118">
        <v>1.0412035357762963E-5</v>
      </c>
      <c r="L126" s="117">
        <v>9.8489043576061613E-2</v>
      </c>
      <c r="M126" s="119">
        <v>3.869512823797354E-20</v>
      </c>
    </row>
    <row r="127" spans="2:13" ht="14.5" x14ac:dyDescent="0.35">
      <c r="C127" s="115" t="s">
        <v>138</v>
      </c>
      <c r="D127" s="120">
        <v>5.2743226873372913E-2</v>
      </c>
      <c r="E127" s="117">
        <v>0.32311151657945469</v>
      </c>
      <c r="F127" s="117">
        <v>0.12688281579094529</v>
      </c>
      <c r="G127" s="117">
        <v>0.4011941693272677</v>
      </c>
      <c r="H127" s="121">
        <v>0.77596849642837329</v>
      </c>
      <c r="I127" s="120">
        <v>0.47912798632748499</v>
      </c>
      <c r="J127" s="118">
        <v>2.1240581469563541E-3</v>
      </c>
      <c r="K127" s="118">
        <v>3.4789653920241471E-5</v>
      </c>
      <c r="L127" s="117">
        <v>0.36987069591317145</v>
      </c>
      <c r="M127" s="119">
        <v>4.1046883250169262E-23</v>
      </c>
    </row>
    <row r="128" spans="2:13" ht="14.5" x14ac:dyDescent="0.35">
      <c r="C128" s="115" t="s">
        <v>143</v>
      </c>
      <c r="D128" s="116">
        <v>1.2059730554119518E-5</v>
      </c>
      <c r="E128" s="118">
        <v>4.8781865773159017E-2</v>
      </c>
      <c r="F128" s="117">
        <v>0.51682892446251927</v>
      </c>
      <c r="G128" s="117">
        <v>0.28033150968625659</v>
      </c>
      <c r="H128" s="119">
        <v>7.0649728272236976E-3</v>
      </c>
      <c r="I128" s="116">
        <v>9.3262039305187748E-3</v>
      </c>
      <c r="J128" s="118">
        <v>9.7087534064542662E-6</v>
      </c>
      <c r="K128" s="117">
        <v>0.49013356348328529</v>
      </c>
      <c r="L128" s="117">
        <v>1.2878821344543658E-3</v>
      </c>
      <c r="M128" s="119">
        <v>2.4952175074496891E-9</v>
      </c>
    </row>
    <row r="129" spans="3:13" ht="14.5" x14ac:dyDescent="0.35">
      <c r="C129" s="115" t="s">
        <v>140</v>
      </c>
      <c r="D129" s="116">
        <v>1.7745224957034348E-2</v>
      </c>
      <c r="E129" s="117">
        <v>0.67651820907858173</v>
      </c>
      <c r="F129" s="117">
        <v>0.85796699793426401</v>
      </c>
      <c r="G129" s="117">
        <v>0.48298749977501587</v>
      </c>
      <c r="H129" s="119">
        <v>3.9134782275800176E-4</v>
      </c>
      <c r="I129" s="120">
        <v>0.77984619580436509</v>
      </c>
      <c r="J129" s="118">
        <v>7.4397424624655364E-3</v>
      </c>
      <c r="K129" s="118">
        <v>1.1267931803616742E-3</v>
      </c>
      <c r="L129" s="117">
        <v>0.96717979889562455</v>
      </c>
      <c r="M129" s="119">
        <v>1.3471728125476488E-18</v>
      </c>
    </row>
    <row r="130" spans="3:13" ht="14.5" x14ac:dyDescent="0.35">
      <c r="C130" s="115" t="s">
        <v>139</v>
      </c>
      <c r="D130" s="116">
        <v>7.8292299394167649E-3</v>
      </c>
      <c r="E130" s="117">
        <v>0.46918012782705909</v>
      </c>
      <c r="F130" s="117">
        <v>6.5860059489856515E-2</v>
      </c>
      <c r="G130" s="117">
        <v>0.70103589853249937</v>
      </c>
      <c r="H130" s="121">
        <v>0.111241188623007</v>
      </c>
      <c r="I130" s="120">
        <v>0.71392879211569227</v>
      </c>
      <c r="J130" s="118">
        <v>4.3787721877081007E-2</v>
      </c>
      <c r="K130" s="117">
        <v>0.68599720541345688</v>
      </c>
      <c r="L130" s="117">
        <v>0.50106870317508656</v>
      </c>
      <c r="M130" s="119">
        <v>4.0359695533216717E-14</v>
      </c>
    </row>
    <row r="131" spans="3:13" ht="14.5" x14ac:dyDescent="0.35">
      <c r="C131" s="115" t="s">
        <v>141</v>
      </c>
      <c r="D131" s="116">
        <v>2.1246613265446758E-3</v>
      </c>
      <c r="E131" s="117">
        <v>6.3543240342833651E-2</v>
      </c>
      <c r="F131" s="118">
        <v>1.0331467158421294E-2</v>
      </c>
      <c r="G131" s="117">
        <v>0.69269502269426275</v>
      </c>
      <c r="H131" s="119">
        <v>4.6773264628336503E-2</v>
      </c>
      <c r="I131" s="120">
        <v>0.84532176512238388</v>
      </c>
      <c r="J131" s="118">
        <v>2.316767327076999E-2</v>
      </c>
      <c r="K131" s="117">
        <v>6.9376655077736604E-2</v>
      </c>
      <c r="L131" s="117">
        <v>0.3523221625899704</v>
      </c>
      <c r="M131" s="119">
        <v>3.9793384840671981E-18</v>
      </c>
    </row>
    <row r="132" spans="3:13" ht="15" thickBot="1" x14ac:dyDescent="0.4">
      <c r="C132" s="122" t="s">
        <v>142</v>
      </c>
      <c r="D132" s="123">
        <v>1.3855615446962601E-2</v>
      </c>
      <c r="E132" s="124">
        <v>8.3838227185998843E-2</v>
      </c>
      <c r="F132" s="124">
        <v>0.18307205213690542</v>
      </c>
      <c r="G132" s="124">
        <v>0.58797417610330505</v>
      </c>
      <c r="H132" s="125">
        <v>1.7053112612471588E-5</v>
      </c>
      <c r="I132" s="123">
        <v>2.7367869371784121E-9</v>
      </c>
      <c r="J132" s="124">
        <v>0.87599266045824409</v>
      </c>
      <c r="K132" s="124">
        <v>0.65056367130561021</v>
      </c>
      <c r="L132" s="124">
        <v>0.11888787632145498</v>
      </c>
      <c r="M132" s="125">
        <v>1.696620811655806E-29</v>
      </c>
    </row>
    <row r="133" spans="3:13" ht="14.5" x14ac:dyDescent="0.35">
      <c r="I133"/>
    </row>
    <row r="139" spans="3:13" ht="14.5" thickBot="1" x14ac:dyDescent="0.35"/>
    <row r="140" spans="3:13" ht="15" thickBot="1" x14ac:dyDescent="0.4">
      <c r="C140" s="73" t="s">
        <v>129</v>
      </c>
      <c r="D140" s="219" t="s">
        <v>7</v>
      </c>
      <c r="E140" s="219" t="s">
        <v>81</v>
      </c>
      <c r="F140" s="204" t="s">
        <v>9</v>
      </c>
    </row>
    <row r="141" spans="3:13" ht="14.5" x14ac:dyDescent="0.35">
      <c r="C141" s="81" t="s">
        <v>135</v>
      </c>
      <c r="D141" s="220">
        <v>1.1918221610188906E-3</v>
      </c>
      <c r="E141" s="220">
        <v>1.1552577624162681E-7</v>
      </c>
      <c r="F141" s="205">
        <v>8.4696297855311694E-5</v>
      </c>
    </row>
    <row r="142" spans="3:13" ht="14.5" x14ac:dyDescent="0.35">
      <c r="C142" s="174" t="s">
        <v>144</v>
      </c>
      <c r="D142" s="221">
        <v>7.1457611493203038E-2</v>
      </c>
      <c r="E142" s="222">
        <v>7.0068490316646057E-5</v>
      </c>
      <c r="F142" s="193">
        <v>2.1065512795882114E-3</v>
      </c>
    </row>
    <row r="143" spans="3:13" ht="14.5" x14ac:dyDescent="0.35">
      <c r="C143" s="174" t="s">
        <v>137</v>
      </c>
      <c r="D143" s="222">
        <v>1.2118609426373246E-2</v>
      </c>
      <c r="E143" s="222">
        <v>1.9840207070556119E-3</v>
      </c>
      <c r="F143" s="192">
        <v>0.30205076853650409</v>
      </c>
    </row>
    <row r="144" spans="3:13" x14ac:dyDescent="0.3">
      <c r="C144" s="174" t="s">
        <v>143</v>
      </c>
      <c r="D144" s="223">
        <v>3.2799441046460606E-5</v>
      </c>
      <c r="E144" s="223">
        <v>2.7032223614172697E-3</v>
      </c>
      <c r="F144" s="213">
        <v>5.0879178080183926E-3</v>
      </c>
    </row>
    <row r="145" spans="3:6" ht="14.5" x14ac:dyDescent="0.35">
      <c r="C145" s="175" t="s">
        <v>136</v>
      </c>
      <c r="D145" s="224">
        <v>0.5924015557650113</v>
      </c>
      <c r="E145" s="224">
        <v>4.4951303305622303E-3</v>
      </c>
      <c r="F145" s="214">
        <v>1.8856549558301391E-2</v>
      </c>
    </row>
    <row r="146" spans="3:6" ht="14.5" x14ac:dyDescent="0.35">
      <c r="C146" s="175" t="s">
        <v>138</v>
      </c>
      <c r="D146" s="224">
        <v>3.503687600485024E-2</v>
      </c>
      <c r="E146" s="229">
        <v>0.14749887936168102</v>
      </c>
      <c r="F146" s="214">
        <v>2.11476973938694E-3</v>
      </c>
    </row>
    <row r="147" spans="3:6" x14ac:dyDescent="0.3">
      <c r="C147" s="175" t="s">
        <v>141</v>
      </c>
      <c r="D147" s="225">
        <v>3.465876019522059E-3</v>
      </c>
      <c r="E147" s="225">
        <v>1.0550463185437357E-3</v>
      </c>
      <c r="F147" s="215">
        <v>4.8454004831974345E-2</v>
      </c>
    </row>
    <row r="148" spans="3:6" ht="14.5" x14ac:dyDescent="0.35">
      <c r="C148" s="176" t="s">
        <v>140</v>
      </c>
      <c r="D148" s="226">
        <v>0.5106666910998432</v>
      </c>
      <c r="E148" s="230">
        <v>3.2200414101464896E-2</v>
      </c>
      <c r="F148" s="216">
        <v>3.0126988900252623E-2</v>
      </c>
    </row>
    <row r="149" spans="3:6" x14ac:dyDescent="0.3">
      <c r="C149" s="176" t="s">
        <v>139</v>
      </c>
      <c r="D149" s="227">
        <v>0.53248956916677859</v>
      </c>
      <c r="E149" s="231">
        <v>2.1497511782577257E-2</v>
      </c>
      <c r="F149" s="217">
        <v>0.55447763231226077</v>
      </c>
    </row>
    <row r="150" spans="3:6" ht="14.5" thickBot="1" x14ac:dyDescent="0.35">
      <c r="C150" s="177" t="s">
        <v>142</v>
      </c>
      <c r="D150" s="228">
        <v>0.47642520388328125</v>
      </c>
      <c r="E150" s="228">
        <v>0.25588891971423622</v>
      </c>
      <c r="F150" s="218">
        <v>0.54690112171810101</v>
      </c>
    </row>
  </sheetData>
  <sortState xmlns:xlrd2="http://schemas.microsoft.com/office/spreadsheetml/2017/richdata2" ref="C51:H60">
    <sortCondition sortBy="cellColor" ref="C51:C60" dxfId="4"/>
  </sortState>
  <mergeCells count="8">
    <mergeCell ref="D49:H49"/>
    <mergeCell ref="D64:H64"/>
    <mergeCell ref="D84:G84"/>
    <mergeCell ref="H84:K84"/>
    <mergeCell ref="D121:H121"/>
    <mergeCell ref="I121:M121"/>
    <mergeCell ref="D101:G101"/>
    <mergeCell ref="H101:K101"/>
  </mergeCells>
  <conditionalFormatting sqref="D86">
    <cfRule type="cellIs" dxfId="3" priority="3" stopIfTrue="1" operator="greaterThan">
      <formula>"0.05"</formula>
    </cfRule>
  </conditionalFormatting>
  <conditionalFormatting sqref="D123:M132">
    <cfRule type="cellIs" dxfId="2" priority="1" operator="greaterThan">
      <formula>"0.05"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CC363-F64C-408B-BEB9-BB269BBA260A}">
  <dimension ref="D4:J32"/>
  <sheetViews>
    <sheetView workbookViewId="0">
      <selection activeCell="O24" sqref="O24"/>
    </sheetView>
  </sheetViews>
  <sheetFormatPr defaultRowHeight="14.5" x14ac:dyDescent="0.35"/>
  <cols>
    <col min="5" max="5" width="13" bestFit="1" customWidth="1"/>
    <col min="6" max="10" width="10.81640625" customWidth="1"/>
  </cols>
  <sheetData>
    <row r="4" spans="4:10" ht="15" thickBot="1" x14ac:dyDescent="0.4"/>
    <row r="5" spans="4:10" ht="15" thickBot="1" x14ac:dyDescent="0.4">
      <c r="D5" s="248"/>
      <c r="F5" s="295" t="s">
        <v>206</v>
      </c>
      <c r="G5" s="296"/>
      <c r="H5" s="296"/>
      <c r="I5" s="296"/>
      <c r="J5" s="297"/>
    </row>
    <row r="6" spans="4:10" ht="15" thickBot="1" x14ac:dyDescent="0.4">
      <c r="F6" s="249" t="s">
        <v>197</v>
      </c>
      <c r="G6" s="250" t="s">
        <v>207</v>
      </c>
      <c r="H6" s="250" t="s">
        <v>208</v>
      </c>
      <c r="I6" s="250" t="s">
        <v>209</v>
      </c>
      <c r="J6" s="251" t="s">
        <v>210</v>
      </c>
    </row>
    <row r="7" spans="4:10" x14ac:dyDescent="0.35">
      <c r="D7" s="298" t="s">
        <v>129</v>
      </c>
      <c r="E7" s="261" t="s">
        <v>135</v>
      </c>
      <c r="F7" s="264">
        <f>'USA ADL'!Z6</f>
        <v>0.82821240630116277</v>
      </c>
      <c r="G7" s="252">
        <f>'USA ADL'!Z7</f>
        <v>0.58709059371149286</v>
      </c>
      <c r="H7" s="252">
        <f>'USA ADL'!Z8</f>
        <v>0.40219943660214125</v>
      </c>
      <c r="I7" s="252">
        <f>'USA ADL'!Z9</f>
        <v>0.23028295747228375</v>
      </c>
      <c r="J7" s="252">
        <f>'USA ADL'!Z10</f>
        <v>7.882509987934691E-2</v>
      </c>
    </row>
    <row r="8" spans="4:10" x14ac:dyDescent="0.35">
      <c r="D8" s="299"/>
      <c r="E8" s="262" t="s">
        <v>198</v>
      </c>
      <c r="F8" s="257">
        <f>'ISRAEL ADL'!Y5</f>
        <v>0.90306906828764355</v>
      </c>
      <c r="G8" s="255">
        <f>'ISRAEL ADL'!Y6</f>
        <v>0.7666841956467042</v>
      </c>
      <c r="H8" s="255">
        <f>'ISRAEL ADL'!Y7</f>
        <v>0.64312257202892875</v>
      </c>
      <c r="I8" s="255">
        <f>'ISRAEL ADL'!Y8</f>
        <v>0.50714828579259708</v>
      </c>
      <c r="J8" s="256">
        <f>'ISRAEL ADL'!Y9</f>
        <v>0.41094048002276562</v>
      </c>
    </row>
    <row r="9" spans="4:10" x14ac:dyDescent="0.35">
      <c r="D9" s="299"/>
      <c r="E9" s="262" t="s">
        <v>144</v>
      </c>
      <c r="F9" s="257">
        <f>'UNITED KINGDOM ADL'!AD6</f>
        <v>0.89802210702199148</v>
      </c>
      <c r="G9" s="255">
        <f>'UNITED KINGDOM ADL'!AD7</f>
        <v>0.73528078797666785</v>
      </c>
      <c r="H9" s="255">
        <f>'UNITED KINGDOM ADL'!AD8</f>
        <v>0.65731417838064421</v>
      </c>
      <c r="I9" s="255">
        <f>'UNITED KINGDOM ADL'!AD9</f>
        <v>0.58817447382139143</v>
      </c>
      <c r="J9" s="256">
        <f>'UNITED KINGDOM ADL'!AD10</f>
        <v>0.47917683697687047</v>
      </c>
    </row>
    <row r="10" spans="4:10" x14ac:dyDescent="0.35">
      <c r="D10" s="299"/>
      <c r="E10" s="262" t="s">
        <v>199</v>
      </c>
      <c r="F10" s="257">
        <f>'FRANCE ADL'!AA5</f>
        <v>0.76581875058045779</v>
      </c>
      <c r="G10" s="255">
        <f>'FRANCE ADL'!AA6</f>
        <v>0.53246209539816447</v>
      </c>
      <c r="H10" s="255">
        <f>'FRANCE ADL'!AA7</f>
        <v>0.59616146656705771</v>
      </c>
      <c r="I10" s="255">
        <f>'FRANCE ADL'!AA8</f>
        <v>0.50259764773579707</v>
      </c>
      <c r="J10" s="256">
        <f>'FRANCE ADL'!AA9</f>
        <v>0.31771054156121392</v>
      </c>
    </row>
    <row r="11" spans="4:10" x14ac:dyDescent="0.35">
      <c r="D11" s="299"/>
      <c r="E11" s="262" t="s">
        <v>200</v>
      </c>
      <c r="F11" s="257">
        <f>'Germany ADL'!Y5</f>
        <v>0.85869830767944455</v>
      </c>
      <c r="G11" s="255">
        <f>'Germany ADL'!Y6</f>
        <v>0.56021120884979436</v>
      </c>
      <c r="H11" s="255">
        <f>'Germany ADL'!Y7</f>
        <v>0.37429567038047595</v>
      </c>
      <c r="I11" s="255">
        <f>'Germany ADL'!Y8</f>
        <v>0.27813194156548426</v>
      </c>
      <c r="J11" s="256">
        <f>'Germany ADL'!Y9</f>
        <v>0.29296918106280578</v>
      </c>
    </row>
    <row r="12" spans="4:10" x14ac:dyDescent="0.35">
      <c r="D12" s="299"/>
      <c r="E12" s="262" t="s">
        <v>201</v>
      </c>
      <c r="F12" s="257">
        <f>'SPAIN ADL'!Y5</f>
        <v>0.66733699736340391</v>
      </c>
      <c r="G12" s="255">
        <f>'SPAIN ADL'!Y6</f>
        <v>0.54717155819845864</v>
      </c>
      <c r="H12" s="255">
        <f>'SPAIN ADL'!Y7</f>
        <v>0.45515915278614122</v>
      </c>
      <c r="I12" s="255">
        <f>'SPAIN ADL'!Y8</f>
        <v>0.2921357415357797</v>
      </c>
      <c r="J12" s="256">
        <f>'SPAIN ADL'!Y9</f>
        <v>0.13227574750317292</v>
      </c>
    </row>
    <row r="13" spans="4:10" x14ac:dyDescent="0.35">
      <c r="D13" s="299"/>
      <c r="E13" s="262" t="s">
        <v>202</v>
      </c>
      <c r="F13" s="257">
        <f>'ITALY ADL'!Y5</f>
        <v>0.72606184575348309</v>
      </c>
      <c r="G13" s="255">
        <f>'ITALY ADL'!Y6</f>
        <v>0.45265465269781696</v>
      </c>
      <c r="H13" s="255">
        <f>'ITALY ADL'!Y7</f>
        <v>0.41021238494225259</v>
      </c>
      <c r="I13" s="255">
        <f>'ITALY ADL'!Y8</f>
        <v>0.33474648213780428</v>
      </c>
      <c r="J13" s="256">
        <f>'ITALY ADL'!Y9</f>
        <v>0.15726748060404377</v>
      </c>
    </row>
    <row r="14" spans="4:10" x14ac:dyDescent="0.35">
      <c r="D14" s="299"/>
      <c r="E14" s="262" t="s">
        <v>203</v>
      </c>
      <c r="F14" s="257">
        <f>'NETHERLANDS ADL'!Y5</f>
        <v>0.68918017983359037</v>
      </c>
      <c r="G14" s="255">
        <f>'NETHERLANDS ADL'!Y6</f>
        <v>0.44740283868864295</v>
      </c>
      <c r="H14" s="255">
        <f>'NETHERLANDS ADL'!Y7</f>
        <v>0.42642284988908785</v>
      </c>
      <c r="I14" s="255">
        <f>'NETHERLANDS ADL'!Y8</f>
        <v>0.19793471705941559</v>
      </c>
      <c r="J14" s="256">
        <f>'NETHERLANDS ADL'!Y9</f>
        <v>0.10900198852856761</v>
      </c>
    </row>
    <row r="15" spans="4:10" x14ac:dyDescent="0.35">
      <c r="D15" s="299"/>
      <c r="E15" s="262" t="s">
        <v>204</v>
      </c>
      <c r="F15" s="257">
        <f>'JAPAN ADL'!Y6</f>
        <v>0.90274295115623771</v>
      </c>
      <c r="G15" s="255">
        <f>'JAPAN ADL'!Y7</f>
        <v>0.65178687131966218</v>
      </c>
      <c r="H15" s="255">
        <f>'JAPAN ADL'!Y8</f>
        <v>9.2955468967761842E-2</v>
      </c>
      <c r="I15" s="255">
        <f>'JAPAN ADL'!Y9</f>
        <v>1.827070259221953E-2</v>
      </c>
      <c r="J15" s="256">
        <f>'JAPAN ADL'!Y10</f>
        <v>-1.2026463597459227E-2</v>
      </c>
    </row>
    <row r="16" spans="4:10" ht="15" thickBot="1" x14ac:dyDescent="0.4">
      <c r="D16" s="300"/>
      <c r="E16" s="263" t="s">
        <v>205</v>
      </c>
      <c r="F16" s="258">
        <f>'CANADA ADL'!AB6</f>
        <v>0.88449942662153769</v>
      </c>
      <c r="G16" s="259">
        <f>'CANADA ADL'!AB7</f>
        <v>0.73443789217065514</v>
      </c>
      <c r="H16" s="259">
        <f>'CANADA ADL'!AB8</f>
        <v>0.69539632756987679</v>
      </c>
      <c r="I16" s="259">
        <f>'CANADA ADL'!AB9</f>
        <v>0.20798509778545377</v>
      </c>
      <c r="J16" s="260">
        <f>'CANADA ADL'!AB10</f>
        <v>-0.11431787928990948</v>
      </c>
    </row>
    <row r="20" spans="4:10" ht="15" thickBot="1" x14ac:dyDescent="0.4"/>
    <row r="21" spans="4:10" ht="15" thickBot="1" x14ac:dyDescent="0.4">
      <c r="D21" s="248"/>
      <c r="F21" s="295" t="s">
        <v>211</v>
      </c>
      <c r="G21" s="296"/>
      <c r="H21" s="296"/>
      <c r="I21" s="296"/>
      <c r="J21" s="297"/>
    </row>
    <row r="22" spans="4:10" ht="15" thickBot="1" x14ac:dyDescent="0.4">
      <c r="F22" s="249" t="s">
        <v>197</v>
      </c>
      <c r="G22" s="250" t="s">
        <v>207</v>
      </c>
      <c r="H22" s="250" t="s">
        <v>208</v>
      </c>
      <c r="I22" s="250" t="s">
        <v>209</v>
      </c>
      <c r="J22" s="251" t="s">
        <v>210</v>
      </c>
    </row>
    <row r="23" spans="4:10" x14ac:dyDescent="0.35">
      <c r="D23" s="298" t="s">
        <v>129</v>
      </c>
      <c r="E23" s="261" t="s">
        <v>135</v>
      </c>
      <c r="F23" s="264">
        <f>'USA ADL'!Z15</f>
        <v>0.77219115858012377</v>
      </c>
      <c r="G23" s="252">
        <f>'USA ADL'!Z16</f>
        <v>0.73262628949464714</v>
      </c>
      <c r="H23" s="252">
        <f>'USA ADL'!Z17</f>
        <v>0.70313370442833134</v>
      </c>
      <c r="I23" s="252">
        <f>'USA ADL'!Z18</f>
        <v>0.55044258063083606</v>
      </c>
      <c r="J23" s="252">
        <f>'USA ADL'!Z19</f>
        <v>0.37433684015204094</v>
      </c>
    </row>
    <row r="24" spans="4:10" x14ac:dyDescent="0.35">
      <c r="D24" s="299"/>
      <c r="E24" s="262" t="s">
        <v>198</v>
      </c>
      <c r="F24" s="253">
        <f>'ISRAEL ADL'!Y14</f>
        <v>0.834451894743239</v>
      </c>
      <c r="G24" s="254">
        <f>'ISRAEL ADL'!Y15</f>
        <v>0.92805876815227528</v>
      </c>
      <c r="H24" s="255">
        <f>'ISRAEL ADL'!Y16</f>
        <v>0.84015261349290693</v>
      </c>
      <c r="I24" s="255">
        <f>'ISRAEL ADL'!Y17</f>
        <v>0.73019235127854931</v>
      </c>
      <c r="J24" s="256">
        <f>'ISRAEL ADL'!Y18</f>
        <v>0.67527558417057698</v>
      </c>
    </row>
    <row r="25" spans="4:10" x14ac:dyDescent="0.35">
      <c r="D25" s="299"/>
      <c r="E25" s="262" t="s">
        <v>144</v>
      </c>
      <c r="F25" s="253">
        <f>'UNITED KINGDOM ADL'!AD15</f>
        <v>0.80213671409977283</v>
      </c>
      <c r="G25" s="254">
        <f>'UNITED KINGDOM ADL'!AD16</f>
        <v>0.83597087361884326</v>
      </c>
      <c r="H25" s="255">
        <f>'UNITED KINGDOM ADL'!AD17</f>
        <v>0.7295641788973628</v>
      </c>
      <c r="I25" s="255">
        <f>'UNITED KINGDOM ADL'!AD18</f>
        <v>0.7040692382541025</v>
      </c>
      <c r="J25" s="256">
        <f>'UNITED KINGDOM ADL'!AD19</f>
        <v>0.55025266031216502</v>
      </c>
    </row>
    <row r="26" spans="4:10" x14ac:dyDescent="0.35">
      <c r="D26" s="299"/>
      <c r="E26" s="262" t="s">
        <v>199</v>
      </c>
      <c r="F26" s="257">
        <f>'FRANCE ADL'!AA14</f>
        <v>0.79243157446396972</v>
      </c>
      <c r="G26" s="255">
        <f>'FRANCE ADL'!AA15</f>
        <v>0.74103561986627509</v>
      </c>
      <c r="H26" s="255">
        <f>'FRANCE ADL'!AA16</f>
        <v>0.64818402380433804</v>
      </c>
      <c r="I26" s="255">
        <f>'FRANCE ADL'!AA17</f>
        <v>0.74093639135947065</v>
      </c>
      <c r="J26" s="256">
        <f>'FRANCE ADL'!AA18</f>
        <v>0.61795650834516425</v>
      </c>
    </row>
    <row r="27" spans="4:10" x14ac:dyDescent="0.35">
      <c r="D27" s="299"/>
      <c r="E27" s="262" t="s">
        <v>200</v>
      </c>
      <c r="F27" s="253">
        <f>'Germany ADL'!Y14</f>
        <v>0.64916588210136561</v>
      </c>
      <c r="G27" s="254">
        <f>'Germany ADL'!Y15</f>
        <v>0.85296033847962927</v>
      </c>
      <c r="H27" s="255">
        <f>'Germany ADL'!Y16</f>
        <v>9.780706474017363E-2</v>
      </c>
      <c r="I27" s="255">
        <f>'Germany ADL'!Y17</f>
        <v>0.57076034102063256</v>
      </c>
      <c r="J27" s="256">
        <f>'Germany ADL'!Y18</f>
        <v>-0.63498224693325889</v>
      </c>
    </row>
    <row r="28" spans="4:10" x14ac:dyDescent="0.35">
      <c r="D28" s="299"/>
      <c r="E28" s="262" t="s">
        <v>201</v>
      </c>
      <c r="F28" s="257">
        <f>'SPAIN ADL'!Y14</f>
        <v>0.55835023122717398</v>
      </c>
      <c r="G28" s="255">
        <f>'SPAIN ADL'!Y15</f>
        <v>0.42700895664343136</v>
      </c>
      <c r="H28" s="255">
        <f>'SPAIN ADL'!Y16</f>
        <v>0.48465559389992247</v>
      </c>
      <c r="I28" s="255">
        <f>'SPAIN ADL'!Y17</f>
        <v>0.38362704770145367</v>
      </c>
      <c r="J28" s="256">
        <f>'SPAIN ADL'!Y18</f>
        <v>0.20209021372191557</v>
      </c>
    </row>
    <row r="29" spans="4:10" x14ac:dyDescent="0.35">
      <c r="D29" s="299"/>
      <c r="E29" s="262" t="s">
        <v>202</v>
      </c>
      <c r="F29" s="257">
        <f>'ITALY ADL'!Y14</f>
        <v>0.56525574498693376</v>
      </c>
      <c r="G29" s="255">
        <f>'ITALY ADL'!Y15</f>
        <v>0.37127829417254948</v>
      </c>
      <c r="H29" s="255">
        <f>'ITALY ADL'!Y16</f>
        <v>0.25053876012899096</v>
      </c>
      <c r="I29" s="255">
        <f>'ITALY ADL'!Y17</f>
        <v>0.10290755204264906</v>
      </c>
      <c r="J29" s="256">
        <f>'ITALY ADL'!Y18</f>
        <v>0.35655141721969713</v>
      </c>
    </row>
    <row r="30" spans="4:10" x14ac:dyDescent="0.35">
      <c r="D30" s="299"/>
      <c r="E30" s="262" t="s">
        <v>203</v>
      </c>
      <c r="F30" s="257">
        <f>'NETHERLANDS ADL'!Y14</f>
        <v>0.51846180328006464</v>
      </c>
      <c r="G30" s="255">
        <f>'NETHERLANDS ADL'!Y15</f>
        <v>0.50912579921048107</v>
      </c>
      <c r="H30" s="255">
        <f>'NETHERLANDS ADL'!Y16</f>
        <v>0.51405991997645695</v>
      </c>
      <c r="I30" s="255">
        <f>'NETHERLANDS ADL'!Y17</f>
        <v>0.30723834047854959</v>
      </c>
      <c r="J30" s="256">
        <f>'NETHERLANDS ADL'!Y18</f>
        <v>0.14201436636786754</v>
      </c>
    </row>
    <row r="31" spans="4:10" x14ac:dyDescent="0.35">
      <c r="D31" s="299"/>
      <c r="E31" s="262" t="s">
        <v>204</v>
      </c>
      <c r="F31" s="257">
        <f>'JAPAN ADL'!Y15</f>
        <v>0.78582262188218122</v>
      </c>
      <c r="G31" s="255">
        <f>'JAPAN ADL'!Y16</f>
        <v>0.66788705170093055</v>
      </c>
      <c r="H31" s="255">
        <f>'JAPAN ADL'!Y17</f>
        <v>0.56576043205501803</v>
      </c>
      <c r="I31" s="255">
        <f>'JAPAN ADL'!Y18</f>
        <v>0.36645678858517611</v>
      </c>
      <c r="J31" s="256">
        <f>'JAPAN ADL'!Y19</f>
        <v>0.25185317108519739</v>
      </c>
    </row>
    <row r="32" spans="4:10" ht="15" thickBot="1" x14ac:dyDescent="0.4">
      <c r="D32" s="300"/>
      <c r="E32" s="263" t="s">
        <v>205</v>
      </c>
      <c r="F32" s="265">
        <f>'CANADA ADL'!AB15</f>
        <v>0.71425026565026772</v>
      </c>
      <c r="G32" s="266">
        <f>'CANADA ADL'!AB16</f>
        <v>0.77602711748117026</v>
      </c>
      <c r="H32" s="259">
        <f>'CANADA ADL'!AB17</f>
        <v>0.68460312895266884</v>
      </c>
      <c r="I32" s="259">
        <f>'CANADA ADL'!AB18</f>
        <v>0.5085166165236672</v>
      </c>
      <c r="J32" s="260">
        <f>'CANADA ADL'!AB19</f>
        <v>0.37167908847389353</v>
      </c>
    </row>
  </sheetData>
  <mergeCells count="4">
    <mergeCell ref="F5:J5"/>
    <mergeCell ref="D7:D16"/>
    <mergeCell ref="F21:J21"/>
    <mergeCell ref="D23:D32"/>
  </mergeCells>
  <conditionalFormatting sqref="F7:J16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9:J9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1">
      <colorScale>
        <cfvo type="min"/>
        <cfvo type="max"/>
        <color rgb="FFFCFCFF"/>
        <color rgb="FF63BE7B"/>
      </colorScale>
    </cfRule>
  </conditionalFormatting>
  <conditionalFormatting sqref="F10:J16 F7:J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6">
      <colorScale>
        <cfvo type="min"/>
        <cfvo type="max"/>
        <color rgb="FFFCFCFF"/>
        <color rgb="FF63BE7B"/>
      </colorScale>
    </cfRule>
  </conditionalFormatting>
  <conditionalFormatting sqref="F23:J2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3">
      <colorScale>
        <cfvo type="min"/>
        <cfvo type="max"/>
        <color rgb="FFFCFCFF"/>
        <color rgb="FF63BE7B"/>
      </colorScale>
    </cfRule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3:J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4:J24 F26:J3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6">
      <colorScale>
        <cfvo type="min"/>
        <cfvo type="max"/>
        <color rgb="FFFCFCFF"/>
        <color rgb="FF63BE7B"/>
      </colorScale>
    </cfRule>
  </conditionalFormatting>
  <conditionalFormatting sqref="F24:J3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5:J25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9">
      <colorScale>
        <cfvo type="min"/>
        <cfvo type="max"/>
        <color rgb="FFFCFCFF"/>
        <color rgb="FF63BE7B"/>
      </colorScale>
    </cfRule>
  </conditionalFormatting>
  <hyperlinks>
    <hyperlink ref="E7" location="USA!A1" display="USA" xr:uid="{761A1E91-7FE9-4E71-891C-175FC8674FA5}"/>
    <hyperlink ref="E8" location="ISRAEL!A1" display="ISRAEL" xr:uid="{C5668439-06D7-4D31-8CDD-28FA005CB966}"/>
    <hyperlink ref="E10" location="FRANCE!A1" display="FRANCE" xr:uid="{10FDDE21-6B9A-47BB-9ECA-805E59092C8D}"/>
    <hyperlink ref="E12" location="SPAIN!A1" display="SPAIN" xr:uid="{48FBEDD2-262F-4AFF-9826-B493165AC6FD}"/>
    <hyperlink ref="E13" location="Italy!A1" display="ITALY" xr:uid="{CA74C346-B092-40BE-BBFB-51C30A0B66FE}"/>
    <hyperlink ref="E14" location="NETHERLANDS!A1" display="NETHERLANDS" xr:uid="{021341BF-35FB-4FE8-9E15-115A3723DEE2}"/>
    <hyperlink ref="E15" location="JAPAN!A1" display="JAPAN" xr:uid="{E99D9F93-D317-4FDA-B24D-C35C9B5D755B}"/>
    <hyperlink ref="E16" location="CANADA!A1" display="CANADA" xr:uid="{EDC943CA-47F6-403B-9D09-2756D69C2F71}"/>
    <hyperlink ref="E11" location="GERMANY!A1" display="GERMANY" xr:uid="{BC046D97-9A18-485B-A3D4-E3D39F07FE35}"/>
    <hyperlink ref="E9" location="'UNITED KINGDOM'!A1" display="UK" xr:uid="{E9D76D24-FBF3-4B7D-9DCC-12E72D7DF9E5}"/>
    <hyperlink ref="E23" location="USA!A1" display="USA" xr:uid="{0EBEE369-1FF4-47A2-B98C-912A9E130BDA}"/>
    <hyperlink ref="E24" location="ISRAEL!A1" display="ISRAEL" xr:uid="{B0034918-1874-4D92-B794-3BE8A17808D6}"/>
    <hyperlink ref="E26" location="FRANCE!A1" display="FRANCE" xr:uid="{209CBEE5-6A1E-4847-B40E-2D3B777E0407}"/>
    <hyperlink ref="E28" location="SPAIN!A1" display="SPAIN" xr:uid="{033C407F-2205-489D-9185-A7BC25CC6838}"/>
    <hyperlink ref="E29" location="Italy!A1" display="ITALY" xr:uid="{4C2CD316-5E05-469C-86DD-312C7DFABD92}"/>
    <hyperlink ref="E30" location="NETHERLANDS!A1" display="NETHERLANDS" xr:uid="{E161B2F1-2866-41C2-A4D2-7551D4A28DDF}"/>
    <hyperlink ref="E31" location="JAPAN!A1" display="JAPAN" xr:uid="{B0E990EA-515E-4734-8476-385AC4983504}"/>
    <hyperlink ref="E32" location="CANADA!A1" display="CANADA" xr:uid="{70A9CED9-CA24-4C9F-8C71-561F2F258279}"/>
    <hyperlink ref="E27" location="GERMANY!A1" display="GERMANY" xr:uid="{CA119899-0FCA-476D-B7E5-0A9F1E5380FF}"/>
    <hyperlink ref="E25" location="'UNITED KINGDOM'!A1" display="UK" xr:uid="{C77CAEF4-6798-452C-B88D-AC9338867E54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01CEB-85D3-4668-A269-D3D806E7F8F6}">
  <dimension ref="C3:M31"/>
  <sheetViews>
    <sheetView tabSelected="1" workbookViewId="0">
      <selection activeCell="N9" sqref="N9"/>
    </sheetView>
  </sheetViews>
  <sheetFormatPr defaultRowHeight="14" x14ac:dyDescent="0.3"/>
  <cols>
    <col min="1" max="2" width="8.7265625" style="4"/>
    <col min="3" max="3" width="10.36328125" style="4" bestFit="1" customWidth="1"/>
    <col min="4" max="4" width="19.7265625" style="4" bestFit="1" customWidth="1"/>
    <col min="5" max="5" width="15.6328125" style="4" bestFit="1" customWidth="1"/>
    <col min="6" max="7" width="25.7265625" style="4" bestFit="1" customWidth="1"/>
    <col min="8" max="8" width="25.7265625" style="4" customWidth="1"/>
    <col min="9" max="9" width="10.36328125" style="4" bestFit="1" customWidth="1"/>
    <col min="10" max="10" width="15.1796875" style="4" bestFit="1" customWidth="1"/>
    <col min="11" max="11" width="15.6328125" style="4" bestFit="1" customWidth="1"/>
    <col min="12" max="12" width="25.7265625" style="4" bestFit="1" customWidth="1"/>
    <col min="13" max="13" width="8.90625" style="4" customWidth="1"/>
    <col min="14" max="16384" width="8.7265625" style="4"/>
  </cols>
  <sheetData>
    <row r="3" spans="3:12" ht="14.5" thickBot="1" x14ac:dyDescent="0.35"/>
    <row r="4" spans="3:12" ht="14.5" thickBot="1" x14ac:dyDescent="0.35">
      <c r="D4" s="289" t="s">
        <v>218</v>
      </c>
      <c r="E4" s="290"/>
      <c r="F4" s="291"/>
      <c r="J4" s="301" t="s">
        <v>219</v>
      </c>
      <c r="K4" s="302"/>
      <c r="L4" s="303"/>
    </row>
    <row r="5" spans="3:12" ht="14.5" thickBot="1" x14ac:dyDescent="0.35">
      <c r="C5" s="73" t="s">
        <v>129</v>
      </c>
      <c r="D5" s="96" t="s">
        <v>7</v>
      </c>
      <c r="E5" s="97" t="s">
        <v>81</v>
      </c>
      <c r="F5" s="106" t="s">
        <v>9</v>
      </c>
      <c r="I5" s="73" t="s">
        <v>129</v>
      </c>
      <c r="J5" s="96" t="s">
        <v>7</v>
      </c>
      <c r="K5" s="97" t="s">
        <v>81</v>
      </c>
      <c r="L5" s="106" t="s">
        <v>9</v>
      </c>
    </row>
    <row r="6" spans="3:12" x14ac:dyDescent="0.3">
      <c r="C6" s="174" t="s">
        <v>135</v>
      </c>
      <c r="D6" s="305">
        <v>1.1918221610188906E-3</v>
      </c>
      <c r="E6" s="283">
        <v>1.1552577624162681E-7</v>
      </c>
      <c r="F6" s="306">
        <v>8.4696297855311694E-5</v>
      </c>
      <c r="I6" s="174" t="s">
        <v>135</v>
      </c>
      <c r="J6" s="268">
        <v>2.6384670005177306E-3</v>
      </c>
      <c r="K6" s="274">
        <v>2.1140534345457447E-3</v>
      </c>
      <c r="L6" s="213">
        <v>2.4753236815150816E-2</v>
      </c>
    </row>
    <row r="7" spans="3:12" x14ac:dyDescent="0.3">
      <c r="C7" s="174" t="s">
        <v>144</v>
      </c>
      <c r="D7" s="267">
        <v>7.1457611493203038E-2</v>
      </c>
      <c r="E7" s="274">
        <v>7.0068490316646057E-5</v>
      </c>
      <c r="F7" s="213">
        <v>2.1065512795882114E-3</v>
      </c>
      <c r="I7" s="174" t="s">
        <v>144</v>
      </c>
      <c r="J7" s="268">
        <v>1.8281926926061235E-2</v>
      </c>
      <c r="K7" s="274">
        <v>6.091527840887752E-3</v>
      </c>
      <c r="L7" s="213">
        <v>8.448146493215806E-4</v>
      </c>
    </row>
    <row r="8" spans="3:12" x14ac:dyDescent="0.3">
      <c r="C8" s="174" t="s">
        <v>137</v>
      </c>
      <c r="D8" s="268">
        <v>1.2118609426373246E-2</v>
      </c>
      <c r="E8" s="276">
        <v>1.9840207070556119E-3</v>
      </c>
      <c r="F8" s="277">
        <v>0.30205076853650409</v>
      </c>
      <c r="I8" s="174" t="s">
        <v>137</v>
      </c>
      <c r="J8" s="268">
        <v>2.6334596448257256E-2</v>
      </c>
      <c r="K8" s="307">
        <v>0.75320660672821804</v>
      </c>
      <c r="L8" s="277">
        <v>0.5632198125065625</v>
      </c>
    </row>
    <row r="9" spans="3:12" x14ac:dyDescent="0.3">
      <c r="C9" s="174" t="s">
        <v>143</v>
      </c>
      <c r="D9" s="268">
        <v>3.2799441046460606E-5</v>
      </c>
      <c r="E9" s="276">
        <v>2.7032223614172697E-3</v>
      </c>
      <c r="F9" s="278">
        <v>5.0879178080183926E-3</v>
      </c>
      <c r="I9" s="174" t="s">
        <v>143</v>
      </c>
      <c r="J9" s="267">
        <v>0.23135393421715408</v>
      </c>
      <c r="K9" s="274">
        <v>6.8927322991760613E-4</v>
      </c>
      <c r="L9" s="277">
        <v>0.26873443389178425</v>
      </c>
    </row>
    <row r="10" spans="3:12" x14ac:dyDescent="0.3">
      <c r="C10" s="175" t="s">
        <v>136</v>
      </c>
      <c r="D10" s="279">
        <v>0.5924015557650113</v>
      </c>
      <c r="E10" s="275">
        <v>4.4951303305622303E-3</v>
      </c>
      <c r="F10" s="215">
        <v>1.8856549558301391E-2</v>
      </c>
      <c r="I10" s="175" t="s">
        <v>136</v>
      </c>
      <c r="J10" s="279">
        <v>0.84573293039318076</v>
      </c>
      <c r="K10" s="280">
        <v>0.25488618148906933</v>
      </c>
      <c r="L10" s="285">
        <v>0.15724642726919355</v>
      </c>
    </row>
    <row r="11" spans="3:12" x14ac:dyDescent="0.3">
      <c r="C11" s="175" t="s">
        <v>138</v>
      </c>
      <c r="D11" s="269">
        <v>3.503687600485024E-2</v>
      </c>
      <c r="E11" s="280">
        <v>0.14749887936168102</v>
      </c>
      <c r="F11" s="215">
        <v>2.11476973938694E-3</v>
      </c>
      <c r="I11" s="175" t="s">
        <v>138</v>
      </c>
      <c r="J11" s="279">
        <v>0.62017266794626025</v>
      </c>
      <c r="K11" s="280">
        <v>0.91515097274079527</v>
      </c>
      <c r="L11" s="215">
        <v>4.5986832863155833E-3</v>
      </c>
    </row>
    <row r="12" spans="3:12" x14ac:dyDescent="0.3">
      <c r="C12" s="175" t="s">
        <v>141</v>
      </c>
      <c r="D12" s="269">
        <v>3.465876019522059E-3</v>
      </c>
      <c r="E12" s="275">
        <v>1.0550463185437357E-3</v>
      </c>
      <c r="F12" s="215">
        <v>4.8454004831974345E-2</v>
      </c>
      <c r="I12" s="175" t="s">
        <v>141</v>
      </c>
      <c r="J12" s="279">
        <v>0.68142464608778885</v>
      </c>
      <c r="K12" s="280">
        <v>0.10591118900260425</v>
      </c>
      <c r="L12" s="285">
        <v>0.42319000218640457</v>
      </c>
    </row>
    <row r="13" spans="3:12" x14ac:dyDescent="0.3">
      <c r="C13" s="176" t="s">
        <v>140</v>
      </c>
      <c r="D13" s="270">
        <v>0.5106666910998432</v>
      </c>
      <c r="E13" s="281">
        <v>3.2200414101464896E-2</v>
      </c>
      <c r="F13" s="282">
        <v>3.0126988900252623E-2</v>
      </c>
      <c r="I13" s="176" t="s">
        <v>140</v>
      </c>
      <c r="J13" s="270">
        <v>0.69399403139991644</v>
      </c>
      <c r="K13" s="308">
        <v>0.81060594599470681</v>
      </c>
      <c r="L13" s="282">
        <v>1.0540047110747316E-2</v>
      </c>
    </row>
    <row r="14" spans="3:12" x14ac:dyDescent="0.3">
      <c r="C14" s="176" t="s">
        <v>139</v>
      </c>
      <c r="D14" s="270">
        <v>0.53248956916677859</v>
      </c>
      <c r="E14" s="281">
        <v>2.1497511782577257E-2</v>
      </c>
      <c r="F14" s="217">
        <v>0.55447763231226077</v>
      </c>
      <c r="I14" s="176" t="s">
        <v>139</v>
      </c>
      <c r="J14" s="270">
        <v>0.80379371293652802</v>
      </c>
      <c r="K14" s="308">
        <v>0.74476318598982494</v>
      </c>
      <c r="L14" s="282">
        <v>2.2709667839478413E-2</v>
      </c>
    </row>
    <row r="15" spans="3:12" ht="14.5" thickBot="1" x14ac:dyDescent="0.35">
      <c r="C15" s="177" t="s">
        <v>142</v>
      </c>
      <c r="D15" s="271">
        <v>0.47642520388328125</v>
      </c>
      <c r="E15" s="272">
        <v>0.25588891971423622</v>
      </c>
      <c r="F15" s="218">
        <v>0.54690112171810101</v>
      </c>
      <c r="I15" s="177" t="s">
        <v>142</v>
      </c>
      <c r="J15" s="271">
        <v>0.61236680560359547</v>
      </c>
      <c r="K15" s="272">
        <v>0.30825359599141683</v>
      </c>
      <c r="L15" s="218">
        <v>0.15834331648642089</v>
      </c>
    </row>
    <row r="19" spans="3:13" ht="14.5" thickBot="1" x14ac:dyDescent="0.35"/>
    <row r="20" spans="3:13" ht="14.5" thickBot="1" x14ac:dyDescent="0.35">
      <c r="D20" s="289" t="s">
        <v>217</v>
      </c>
      <c r="E20" s="290"/>
      <c r="F20" s="290"/>
      <c r="G20" s="291"/>
      <c r="H20" s="105"/>
      <c r="J20" s="289" t="s">
        <v>220</v>
      </c>
      <c r="K20" s="290"/>
      <c r="L20" s="290"/>
      <c r="M20" s="291"/>
    </row>
    <row r="21" spans="3:13" ht="14.5" thickBot="1" x14ac:dyDescent="0.35">
      <c r="C21" s="73" t="s">
        <v>129</v>
      </c>
      <c r="D21" s="96" t="s">
        <v>146</v>
      </c>
      <c r="E21" s="97" t="s">
        <v>7</v>
      </c>
      <c r="F21" s="97" t="s">
        <v>81</v>
      </c>
      <c r="G21" s="106" t="s">
        <v>9</v>
      </c>
      <c r="H21" s="34"/>
      <c r="I21" s="73" t="s">
        <v>129</v>
      </c>
      <c r="J21" s="96" t="s">
        <v>154</v>
      </c>
      <c r="K21" s="97" t="s">
        <v>7</v>
      </c>
      <c r="L21" s="97" t="s">
        <v>82</v>
      </c>
      <c r="M21" s="106" t="s">
        <v>9</v>
      </c>
    </row>
    <row r="22" spans="3:13" x14ac:dyDescent="0.3">
      <c r="C22" s="174" t="s">
        <v>135</v>
      </c>
      <c r="D22" s="309">
        <v>0.1376959221155595</v>
      </c>
      <c r="E22" s="283">
        <v>3.8847995996102321E-3</v>
      </c>
      <c r="F22" s="283">
        <v>1.4931293475409785E-4</v>
      </c>
      <c r="G22" s="284">
        <v>1.2074088208309615E-3</v>
      </c>
      <c r="H22" s="273"/>
      <c r="I22" s="174" t="s">
        <v>135</v>
      </c>
      <c r="J22" s="268">
        <v>4.1366667550811085E-3</v>
      </c>
      <c r="K22" s="307">
        <v>0.99009599949062799</v>
      </c>
      <c r="L22" s="274">
        <v>2.4266596156218785E-4</v>
      </c>
      <c r="M22" s="277">
        <v>0.92337705278379312</v>
      </c>
    </row>
    <row r="23" spans="3:13" x14ac:dyDescent="0.3">
      <c r="C23" s="174" t="s">
        <v>144</v>
      </c>
      <c r="D23" s="268">
        <v>1.424949133890963E-4</v>
      </c>
      <c r="E23" s="274">
        <v>4.4458059373531013E-2</v>
      </c>
      <c r="F23" s="274">
        <v>4.6744224490992477E-2</v>
      </c>
      <c r="G23" s="213">
        <v>1.8395314500981402E-2</v>
      </c>
      <c r="H23" s="33"/>
      <c r="I23" s="174" t="s">
        <v>144</v>
      </c>
      <c r="J23" s="268">
        <v>5.8834600217121399E-5</v>
      </c>
      <c r="K23" s="307">
        <v>0.20888048981337598</v>
      </c>
      <c r="L23" s="274">
        <v>3.1476065104398099E-2</v>
      </c>
      <c r="M23" s="277">
        <v>0.32607792687088588</v>
      </c>
    </row>
    <row r="24" spans="3:13" x14ac:dyDescent="0.3">
      <c r="C24" s="174" t="s">
        <v>137</v>
      </c>
      <c r="D24" s="268">
        <v>1.1187005424581667E-2</v>
      </c>
      <c r="E24" s="307">
        <v>0.26718190514142354</v>
      </c>
      <c r="F24" s="274">
        <v>5.4594292733970137E-2</v>
      </c>
      <c r="G24" s="277">
        <v>0.71440623797870195</v>
      </c>
      <c r="H24" s="52"/>
      <c r="I24" s="174" t="s">
        <v>137</v>
      </c>
      <c r="J24" s="268">
        <v>4.9239369887376178E-6</v>
      </c>
      <c r="K24" s="307">
        <v>0.52881144213246778</v>
      </c>
      <c r="L24" s="307">
        <v>0.30092926481100113</v>
      </c>
      <c r="M24" s="277">
        <v>0.88249834505745017</v>
      </c>
    </row>
    <row r="25" spans="3:13" x14ac:dyDescent="0.3">
      <c r="C25" s="174" t="s">
        <v>143</v>
      </c>
      <c r="D25" s="268">
        <v>2.480202205124395E-7</v>
      </c>
      <c r="E25" s="307">
        <v>0.27629531074888125</v>
      </c>
      <c r="F25" s="307">
        <v>8.0582036681741798E-2</v>
      </c>
      <c r="G25" s="277">
        <v>0.95404245212100336</v>
      </c>
      <c r="H25" s="52"/>
      <c r="I25" s="174" t="s">
        <v>143</v>
      </c>
      <c r="J25" s="268">
        <v>7.0502440340928434E-6</v>
      </c>
      <c r="K25" s="307">
        <v>9.3911120358923697E-2</v>
      </c>
      <c r="L25" s="274">
        <v>6.0220567303410379E-4</v>
      </c>
      <c r="M25" s="213">
        <v>8.8158052452546893E-3</v>
      </c>
    </row>
    <row r="26" spans="3:13" x14ac:dyDescent="0.3">
      <c r="C26" s="175" t="s">
        <v>136</v>
      </c>
      <c r="D26" s="269">
        <v>5.8949616660538553E-4</v>
      </c>
      <c r="E26" s="280">
        <v>0.96511687171084559</v>
      </c>
      <c r="F26" s="280">
        <v>0.21774968228943278</v>
      </c>
      <c r="G26" s="285">
        <v>0.31934000185344447</v>
      </c>
      <c r="H26" s="52"/>
      <c r="I26" s="175" t="s">
        <v>136</v>
      </c>
      <c r="J26" s="269">
        <v>3.4392918867606807E-6</v>
      </c>
      <c r="K26" s="280">
        <v>0.26506882048068237</v>
      </c>
      <c r="L26" s="280">
        <v>0.15940085061204984</v>
      </c>
      <c r="M26" s="285">
        <v>0.28968803629493745</v>
      </c>
    </row>
    <row r="27" spans="3:13" x14ac:dyDescent="0.3">
      <c r="C27" s="175" t="s">
        <v>138</v>
      </c>
      <c r="D27" s="269">
        <v>5.0018191861345908E-2</v>
      </c>
      <c r="E27" s="280">
        <v>0.21209720954723155</v>
      </c>
      <c r="F27" s="280">
        <v>7.2027679829215374E-2</v>
      </c>
      <c r="G27" s="285">
        <v>0.25221959411281991</v>
      </c>
      <c r="H27" s="52"/>
      <c r="I27" s="175" t="s">
        <v>138</v>
      </c>
      <c r="J27" s="269">
        <v>3.7406392660650409E-4</v>
      </c>
      <c r="K27" s="280">
        <v>0.83785595548279546</v>
      </c>
      <c r="L27" s="280">
        <v>0.96858455110082964</v>
      </c>
      <c r="M27" s="285">
        <v>0.16102061591018324</v>
      </c>
    </row>
    <row r="28" spans="3:13" x14ac:dyDescent="0.3">
      <c r="C28" s="175" t="s">
        <v>141</v>
      </c>
      <c r="D28" s="269">
        <v>3.0754608641345676E-3</v>
      </c>
      <c r="E28" s="275">
        <v>3.3318972295437711E-2</v>
      </c>
      <c r="F28" s="275">
        <v>6.6374523512832467E-3</v>
      </c>
      <c r="G28" s="285">
        <v>0.25748235156583676</v>
      </c>
      <c r="H28" s="52"/>
      <c r="I28" s="175" t="s">
        <v>141</v>
      </c>
      <c r="J28" s="269">
        <v>3.5508076884357281E-2</v>
      </c>
      <c r="K28" s="280">
        <v>0.87815544722532712</v>
      </c>
      <c r="L28" s="280">
        <v>0.13533355922379453</v>
      </c>
      <c r="M28" s="285">
        <v>0.31576600594831739</v>
      </c>
    </row>
    <row r="29" spans="3:13" x14ac:dyDescent="0.3">
      <c r="C29" s="176" t="s">
        <v>140</v>
      </c>
      <c r="D29" s="310">
        <v>7.6843467860849583E-3</v>
      </c>
      <c r="E29" s="308">
        <v>0.48630011997904066</v>
      </c>
      <c r="F29" s="311">
        <v>5.6012324104841679E-2</v>
      </c>
      <c r="G29" s="217">
        <v>0.35488856929920087</v>
      </c>
      <c r="H29" s="52"/>
      <c r="I29" s="176" t="s">
        <v>140</v>
      </c>
      <c r="J29" s="270">
        <v>9.9250812641160577E-2</v>
      </c>
      <c r="K29" s="308">
        <v>0.86809064648159673</v>
      </c>
      <c r="L29" s="308">
        <v>0.64917495573450179</v>
      </c>
      <c r="M29" s="217">
        <v>0.15461154436833208</v>
      </c>
    </row>
    <row r="30" spans="3:13" x14ac:dyDescent="0.3">
      <c r="C30" s="176" t="s">
        <v>139</v>
      </c>
      <c r="D30" s="310">
        <v>1.0174270007921982E-2</v>
      </c>
      <c r="E30" s="308">
        <v>0.21709524866926974</v>
      </c>
      <c r="F30" s="311">
        <v>3.4393112334902047E-2</v>
      </c>
      <c r="G30" s="217">
        <v>0.7905757905122659</v>
      </c>
      <c r="H30" s="52"/>
      <c r="I30" s="176" t="s">
        <v>139</v>
      </c>
      <c r="J30" s="270">
        <v>7.0188782246927053E-2</v>
      </c>
      <c r="K30" s="308">
        <v>0.82092395390045481</v>
      </c>
      <c r="L30" s="308">
        <v>0.95956589786625424</v>
      </c>
      <c r="M30" s="217">
        <v>9.3194267036158684E-2</v>
      </c>
    </row>
    <row r="31" spans="3:13" ht="14.5" thickBot="1" x14ac:dyDescent="0.35">
      <c r="C31" s="177" t="s">
        <v>142</v>
      </c>
      <c r="D31" s="312">
        <v>1.0683204137538193E-9</v>
      </c>
      <c r="E31" s="272">
        <v>8.1334573946578434E-2</v>
      </c>
      <c r="F31" s="272">
        <v>0.61204186031686514</v>
      </c>
      <c r="G31" s="218">
        <v>0.41639522232743043</v>
      </c>
      <c r="H31" s="52"/>
      <c r="I31" s="177" t="s">
        <v>142</v>
      </c>
      <c r="J31" s="312">
        <v>2.4691445692898028E-5</v>
      </c>
      <c r="K31" s="272">
        <v>0.77960817671326021</v>
      </c>
      <c r="L31" s="272">
        <v>0.60186187368984601</v>
      </c>
      <c r="M31" s="218">
        <v>0.55825512774027275</v>
      </c>
    </row>
  </sheetData>
  <mergeCells count="4">
    <mergeCell ref="D20:G20"/>
    <mergeCell ref="D4:F4"/>
    <mergeCell ref="J4:L4"/>
    <mergeCell ref="J20:M20"/>
  </mergeCells>
  <conditionalFormatting sqref="D6">
    <cfRule type="cellIs" dxfId="1" priority="2" stopIfTrue="1" operator="greaterThan">
      <formula>"0.05"</formula>
    </cfRule>
  </conditionalFormatting>
  <conditionalFormatting sqref="D22">
    <cfRule type="cellIs" dxfId="0" priority="4" stopIfTrue="1" operator="greaterThan">
      <formula>"0.05"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AC502-C637-4614-AD00-2F104AA18B6E}">
  <dimension ref="A1:AU208"/>
  <sheetViews>
    <sheetView topLeftCell="Y110" workbookViewId="0">
      <selection activeCell="AJ129" sqref="AJ129:AJ131"/>
    </sheetView>
  </sheetViews>
  <sheetFormatPr defaultColWidth="8.90625" defaultRowHeight="14.5" x14ac:dyDescent="0.35"/>
  <cols>
    <col min="1" max="1" width="8.6328125" style="4" customWidth="1"/>
    <col min="2" max="2" width="11.36328125" style="4" customWidth="1"/>
    <col min="3" max="3" width="8.90625" style="4"/>
    <col min="4" max="4" width="10.54296875" style="4" customWidth="1"/>
    <col min="5" max="5" width="8.1796875" style="4" customWidth="1"/>
    <col min="6" max="7" width="9.90625" style="4" customWidth="1"/>
    <col min="8" max="8" width="12.453125" style="4" bestFit="1" customWidth="1"/>
    <col min="9" max="9" width="8.90625" style="4"/>
    <col min="10" max="12" width="9.1796875" style="4" bestFit="1" customWidth="1"/>
    <col min="13" max="14" width="9.1796875" style="4" customWidth="1"/>
    <col min="15" max="18" width="8.90625" style="4" hidden="1" customWidth="1"/>
    <col min="19" max="19" width="8.7265625"/>
    <col min="20" max="23" width="0" style="4" hidden="1" customWidth="1"/>
    <col min="24" max="24" width="8.90625" style="4"/>
    <col min="25" max="25" width="20.1796875" style="4" bestFit="1" customWidth="1"/>
    <col min="26" max="29" width="8.90625" style="4"/>
    <col min="30" max="30" width="8.90625" style="4" customWidth="1"/>
    <col min="31" max="16384" width="8.90625" style="4"/>
  </cols>
  <sheetData>
    <row r="1" spans="1:47" x14ac:dyDescent="0.35">
      <c r="D1" s="304" t="s">
        <v>64</v>
      </c>
      <c r="E1" s="304"/>
      <c r="F1" s="304"/>
      <c r="G1" s="104" t="s">
        <v>89</v>
      </c>
      <c r="J1" s="304" t="s">
        <v>89</v>
      </c>
      <c r="K1" s="304"/>
      <c r="L1" s="304"/>
      <c r="M1" s="104" t="s">
        <v>89</v>
      </c>
      <c r="N1" s="104" t="s">
        <v>89</v>
      </c>
    </row>
    <row r="2" spans="1:47" s="20" customFormat="1" ht="84" x14ac:dyDescent="0.3">
      <c r="A2" s="19" t="s">
        <v>0</v>
      </c>
      <c r="B2" s="2" t="s">
        <v>1</v>
      </c>
      <c r="C2" s="2" t="s">
        <v>6</v>
      </c>
      <c r="D2" s="1" t="s">
        <v>7</v>
      </c>
      <c r="E2" s="2" t="s">
        <v>81</v>
      </c>
      <c r="F2" s="1" t="s">
        <v>9</v>
      </c>
      <c r="G2" s="1" t="s">
        <v>159</v>
      </c>
      <c r="H2" s="1" t="s">
        <v>10</v>
      </c>
      <c r="I2" s="2" t="s">
        <v>68</v>
      </c>
      <c r="J2" s="1" t="s">
        <v>7</v>
      </c>
      <c r="K2" s="1" t="s">
        <v>82</v>
      </c>
      <c r="L2" s="1" t="s">
        <v>9</v>
      </c>
      <c r="M2" s="1" t="s">
        <v>159</v>
      </c>
      <c r="N2" s="1" t="s">
        <v>7</v>
      </c>
      <c r="O2" s="2" t="s">
        <v>2</v>
      </c>
      <c r="P2" s="2" t="s">
        <v>3</v>
      </c>
      <c r="Q2" s="2" t="s">
        <v>4</v>
      </c>
      <c r="R2" s="2" t="s">
        <v>5</v>
      </c>
      <c r="T2" s="2" t="s">
        <v>69</v>
      </c>
      <c r="U2" s="2" t="s">
        <v>70</v>
      </c>
      <c r="V2" s="2" t="s">
        <v>71</v>
      </c>
      <c r="W2" s="2" t="s">
        <v>72</v>
      </c>
      <c r="X2" s="1"/>
      <c r="AP2" s="4"/>
      <c r="AQ2" s="4"/>
      <c r="AR2" s="4"/>
      <c r="AS2" s="4"/>
      <c r="AT2" s="4"/>
      <c r="AU2" s="4"/>
    </row>
    <row r="3" spans="1:47" x14ac:dyDescent="0.35">
      <c r="A3" s="21" t="s">
        <v>83</v>
      </c>
      <c r="J3" s="4">
        <v>4338.9790000000003</v>
      </c>
      <c r="K3" s="23">
        <v>305.64</v>
      </c>
      <c r="L3" s="4">
        <v>10.623329999999999</v>
      </c>
      <c r="N3" s="4">
        <v>4338.9790000000003</v>
      </c>
      <c r="Y3"/>
      <c r="Z3"/>
      <c r="AA3"/>
      <c r="AB3"/>
      <c r="AF3" s="7" t="s">
        <v>77</v>
      </c>
      <c r="AG3"/>
      <c r="AH3"/>
      <c r="AI3"/>
      <c r="AJ3"/>
      <c r="AK3"/>
      <c r="AL3"/>
    </row>
    <row r="4" spans="1:47" x14ac:dyDescent="0.35">
      <c r="A4" s="21" t="s">
        <v>84</v>
      </c>
      <c r="J4" s="4">
        <v>4579.6310000000003</v>
      </c>
      <c r="K4" s="23">
        <v>353.54</v>
      </c>
      <c r="L4" s="4">
        <v>7.6825000000000001</v>
      </c>
      <c r="N4" s="4">
        <v>4579.6310000000003</v>
      </c>
      <c r="Y4"/>
      <c r="Z4"/>
      <c r="AA4"/>
      <c r="AB4"/>
      <c r="AD4"/>
      <c r="AE4"/>
      <c r="AF4"/>
      <c r="AG4"/>
      <c r="AH4"/>
      <c r="AI4"/>
      <c r="AJ4"/>
      <c r="AK4"/>
      <c r="AL4"/>
    </row>
    <row r="5" spans="1:47" x14ac:dyDescent="0.35">
      <c r="A5" s="21" t="s">
        <v>85</v>
      </c>
      <c r="D5" s="4">
        <v>4338.9790000000003</v>
      </c>
      <c r="E5" s="22">
        <v>2309</v>
      </c>
      <c r="F5" s="4">
        <v>10.623329999999999</v>
      </c>
      <c r="J5" s="4">
        <v>4855.2150000000001</v>
      </c>
      <c r="K5" s="23">
        <v>373.17</v>
      </c>
      <c r="L5" s="4">
        <v>8.3841669999999997</v>
      </c>
      <c r="N5" s="4">
        <v>4855.2150000000001</v>
      </c>
      <c r="Y5" s="10" t="s">
        <v>62</v>
      </c>
      <c r="Z5"/>
      <c r="AA5"/>
      <c r="AD5"/>
      <c r="AE5"/>
      <c r="AF5" s="10" t="s">
        <v>90</v>
      </c>
      <c r="AG5"/>
      <c r="AH5"/>
      <c r="AI5"/>
      <c r="AJ5"/>
      <c r="AK5"/>
      <c r="AL5"/>
    </row>
    <row r="6" spans="1:47" x14ac:dyDescent="0.35">
      <c r="A6" s="21" t="s">
        <v>86</v>
      </c>
      <c r="D6" s="4">
        <v>4579.6310000000003</v>
      </c>
      <c r="E6" s="22">
        <v>3447</v>
      </c>
      <c r="F6" s="4">
        <v>7.6825000000000001</v>
      </c>
      <c r="J6" s="4">
        <v>5236.4380000000001</v>
      </c>
      <c r="K6" s="23">
        <v>586.04999999999995</v>
      </c>
      <c r="L6" s="4">
        <v>8.845834</v>
      </c>
      <c r="N6" s="4">
        <v>5236.4380000000001</v>
      </c>
      <c r="Y6" s="232" t="s">
        <v>63</v>
      </c>
      <c r="Z6" s="9">
        <f>CORREL(C9:C40,B9:B40)</f>
        <v>0.82821240630116277</v>
      </c>
      <c r="AA6" s="4" t="str">
        <f>IF(Z6&gt;0.7,"Strong Correlation",IF(Z6&gt;0.3,"Moderate Correlation",IF(Z6&gt;0,"Weak Correlation")))</f>
        <v>Strong Correlation</v>
      </c>
      <c r="AD6"/>
      <c r="AE6"/>
      <c r="AF6"/>
      <c r="AJ6" s="22"/>
    </row>
    <row r="7" spans="1:47" x14ac:dyDescent="0.35">
      <c r="A7" s="21" t="s">
        <v>87</v>
      </c>
      <c r="D7" s="4">
        <v>4855.2150000000001</v>
      </c>
      <c r="E7" s="22">
        <v>3708</v>
      </c>
      <c r="F7" s="4">
        <v>8.3841669999999997</v>
      </c>
      <c r="J7" s="4">
        <v>5641.58</v>
      </c>
      <c r="K7" s="23">
        <v>466.09</v>
      </c>
      <c r="L7" s="4">
        <v>8.4983330000000006</v>
      </c>
      <c r="N7" s="4">
        <v>5641.58</v>
      </c>
      <c r="Y7" s="233" t="s">
        <v>64</v>
      </c>
      <c r="Z7" s="8">
        <f>CORREL(O10:O40,B10:B40)</f>
        <v>0.58709059371149286</v>
      </c>
      <c r="AA7" s="4" t="str">
        <f t="shared" ref="AA7:AA10" si="0">IF(Z7&gt;0.7,"Strong Correlation",IF(Z7&gt;0.3,"Moderate Correlation",IF(Z7&gt;0,"Weak Correlation")))</f>
        <v>Moderate Correlation</v>
      </c>
      <c r="AD7"/>
      <c r="AE7"/>
      <c r="AF7"/>
      <c r="AJ7" s="22"/>
    </row>
    <row r="8" spans="1:47" x14ac:dyDescent="0.35">
      <c r="A8" s="21" t="s">
        <v>88</v>
      </c>
      <c r="B8" s="4">
        <v>3702</v>
      </c>
      <c r="D8" s="4">
        <v>5236.4380000000001</v>
      </c>
      <c r="E8" s="22">
        <v>4443</v>
      </c>
      <c r="F8" s="4">
        <v>8.845834</v>
      </c>
      <c r="G8" s="4">
        <f>H8/N8</f>
        <v>1.1820962230662212E-3</v>
      </c>
      <c r="H8" s="4">
        <v>7.0490099999999991</v>
      </c>
      <c r="J8" s="4">
        <v>5963.1440000000002</v>
      </c>
      <c r="K8" s="23">
        <v>254.16</v>
      </c>
      <c r="L8" s="4">
        <v>8.5500000000000007</v>
      </c>
      <c r="M8" s="4">
        <f>H8/N8</f>
        <v>1.1820962230662212E-3</v>
      </c>
      <c r="N8" s="4">
        <v>5963.1440000000002</v>
      </c>
      <c r="Y8" s="233" t="s">
        <v>65</v>
      </c>
      <c r="Z8" s="8">
        <f>CORREL(P11:P40,B11:B40)</f>
        <v>0.40219943660214125</v>
      </c>
      <c r="AA8" s="4" t="str">
        <f t="shared" si="0"/>
        <v>Moderate Correlation</v>
      </c>
      <c r="AD8"/>
      <c r="AE8"/>
      <c r="AF8" t="s">
        <v>38</v>
      </c>
      <c r="AG8"/>
      <c r="AH8"/>
      <c r="AI8"/>
      <c r="AJ8"/>
      <c r="AK8"/>
      <c r="AL8"/>
      <c r="AM8"/>
      <c r="AN8"/>
    </row>
    <row r="9" spans="1:47" ht="15" thickBot="1" x14ac:dyDescent="0.4">
      <c r="A9" s="21" t="s">
        <v>12</v>
      </c>
      <c r="B9" s="4">
        <v>3234</v>
      </c>
      <c r="C9" s="4">
        <v>3702</v>
      </c>
      <c r="D9" s="4">
        <v>5641.58</v>
      </c>
      <c r="E9" s="22">
        <v>5840</v>
      </c>
      <c r="F9" s="4">
        <v>8.4983330000000006</v>
      </c>
      <c r="G9" s="4">
        <f t="shared" ref="G9:G40" si="1">H9/N9</f>
        <v>9.0470336038754639E-4</v>
      </c>
      <c r="H9" s="4">
        <v>5.5712800000000007</v>
      </c>
      <c r="I9" s="4">
        <v>7.0490099999999991</v>
      </c>
      <c r="J9" s="4">
        <v>6158.1289999999999</v>
      </c>
      <c r="K9" s="23">
        <v>176.99</v>
      </c>
      <c r="L9" s="4">
        <v>7.858333</v>
      </c>
      <c r="M9" s="4">
        <f t="shared" ref="M9:M40" si="2">H9/N9</f>
        <v>9.0470336038754639E-4</v>
      </c>
      <c r="N9" s="4">
        <v>6158.1289999999999</v>
      </c>
      <c r="Y9" s="233" t="s">
        <v>66</v>
      </c>
      <c r="Z9" s="8">
        <f>CORREL(Q12:Q40,B12:B40)</f>
        <v>0.23028295747228375</v>
      </c>
      <c r="AA9" s="4" t="str">
        <f t="shared" si="0"/>
        <v>Weak Correlation</v>
      </c>
      <c r="AD9"/>
      <c r="AE9"/>
      <c r="AF9"/>
      <c r="AG9"/>
      <c r="AH9"/>
      <c r="AI9"/>
      <c r="AJ9"/>
      <c r="AK9"/>
      <c r="AL9"/>
      <c r="AM9"/>
      <c r="AN9"/>
    </row>
    <row r="10" spans="1:47" x14ac:dyDescent="0.35">
      <c r="A10" s="21" t="s">
        <v>13</v>
      </c>
      <c r="B10" s="4">
        <v>3980</v>
      </c>
      <c r="C10" s="4">
        <v>3234</v>
      </c>
      <c r="D10" s="4">
        <v>5963.1440000000002</v>
      </c>
      <c r="E10" s="22">
        <v>5982</v>
      </c>
      <c r="F10" s="4">
        <v>8.5500000000000007</v>
      </c>
      <c r="G10" s="4">
        <f t="shared" si="1"/>
        <v>1.6660575458868855E-3</v>
      </c>
      <c r="H10" s="4">
        <v>10.863239999999999</v>
      </c>
      <c r="I10" s="4">
        <v>5.5712800000000007</v>
      </c>
      <c r="J10" s="4">
        <v>6520.3270000000002</v>
      </c>
      <c r="K10" s="23">
        <v>185.13</v>
      </c>
      <c r="L10" s="4">
        <v>7.01</v>
      </c>
      <c r="M10" s="4">
        <f t="shared" si="2"/>
        <v>1.6660575458868855E-3</v>
      </c>
      <c r="N10" s="4">
        <v>6520.3270000000002</v>
      </c>
      <c r="O10" s="4">
        <v>3702</v>
      </c>
      <c r="T10" s="4">
        <v>7.0490099999999991</v>
      </c>
      <c r="Y10" s="233" t="s">
        <v>67</v>
      </c>
      <c r="Z10" s="8">
        <f>CORREL(R13:R40,B13:B40)</f>
        <v>7.882509987934691E-2</v>
      </c>
      <c r="AA10" s="4" t="str">
        <f t="shared" si="0"/>
        <v>Weak Correlation</v>
      </c>
      <c r="AD10"/>
      <c r="AE10"/>
      <c r="AF10" s="13" t="s">
        <v>39</v>
      </c>
      <c r="AG10" s="13"/>
      <c r="AH10"/>
      <c r="AI10"/>
      <c r="AJ10"/>
      <c r="AK10"/>
      <c r="AL10"/>
      <c r="AM10"/>
      <c r="AN10"/>
    </row>
    <row r="11" spans="1:47" x14ac:dyDescent="0.35">
      <c r="A11" s="21" t="s">
        <v>14</v>
      </c>
      <c r="B11" s="4">
        <v>3424</v>
      </c>
      <c r="C11" s="4">
        <v>3980</v>
      </c>
      <c r="D11" s="4">
        <v>6158.1289999999999</v>
      </c>
      <c r="E11" s="22">
        <v>5702</v>
      </c>
      <c r="F11" s="4">
        <v>7.858333</v>
      </c>
      <c r="G11" s="4">
        <f t="shared" si="1"/>
        <v>1.3224206425868758E-3</v>
      </c>
      <c r="H11" s="4">
        <v>9.0699000000000005</v>
      </c>
      <c r="I11" s="4">
        <v>10.863239999999999</v>
      </c>
      <c r="J11" s="4">
        <v>6858.5590000000002</v>
      </c>
      <c r="K11" s="23">
        <v>317.61</v>
      </c>
      <c r="L11" s="4">
        <v>5.8733329999999997</v>
      </c>
      <c r="M11" s="4">
        <f t="shared" si="2"/>
        <v>1.3224206425868758E-3</v>
      </c>
      <c r="N11" s="4">
        <v>6858.5590000000002</v>
      </c>
      <c r="O11" s="4">
        <v>3234</v>
      </c>
      <c r="P11" s="4">
        <v>3702</v>
      </c>
      <c r="T11" s="4">
        <v>5.5712800000000007</v>
      </c>
      <c r="U11" s="4">
        <v>7.0490099999999991</v>
      </c>
      <c r="Y11"/>
      <c r="Z11"/>
      <c r="AA11"/>
      <c r="AD11"/>
      <c r="AE11"/>
      <c r="AF11" t="s">
        <v>40</v>
      </c>
      <c r="AG11">
        <v>0.90865289018235407</v>
      </c>
      <c r="AH11"/>
      <c r="AI11"/>
      <c r="AJ11"/>
      <c r="AK11"/>
      <c r="AL11"/>
      <c r="AM11"/>
      <c r="AN11"/>
    </row>
    <row r="12" spans="1:47" x14ac:dyDescent="0.35">
      <c r="A12" s="21" t="s">
        <v>15</v>
      </c>
      <c r="B12" s="4">
        <v>3526</v>
      </c>
      <c r="C12" s="4">
        <v>3424</v>
      </c>
      <c r="D12" s="4">
        <v>6520.3270000000002</v>
      </c>
      <c r="E12" s="22">
        <v>5915</v>
      </c>
      <c r="F12" s="4">
        <v>7.01</v>
      </c>
      <c r="G12" s="4">
        <f t="shared" si="1"/>
        <v>1.4737041588882259E-3</v>
      </c>
      <c r="H12" s="4">
        <v>10.739229999999999</v>
      </c>
      <c r="I12" s="4">
        <v>9.0699000000000005</v>
      </c>
      <c r="J12" s="4">
        <v>7287.2359999999999</v>
      </c>
      <c r="K12" s="23">
        <v>414.7</v>
      </c>
      <c r="L12" s="4">
        <v>7.08</v>
      </c>
      <c r="M12" s="4">
        <f t="shared" si="2"/>
        <v>1.4737041588882259E-3</v>
      </c>
      <c r="N12" s="4">
        <v>7287.2359999999999</v>
      </c>
      <c r="O12" s="4">
        <v>3980</v>
      </c>
      <c r="P12" s="4">
        <v>3234</v>
      </c>
      <c r="Q12" s="4">
        <v>3702</v>
      </c>
      <c r="T12" s="4">
        <v>10.863239999999999</v>
      </c>
      <c r="U12" s="4">
        <v>5.5712800000000007</v>
      </c>
      <c r="V12" s="4">
        <v>7.0490099999999991</v>
      </c>
      <c r="Y12"/>
      <c r="Z12"/>
      <c r="AA12"/>
      <c r="AD12"/>
      <c r="AE12"/>
      <c r="AF12" t="s">
        <v>41</v>
      </c>
      <c r="AG12" s="7">
        <v>0.82565007483674513</v>
      </c>
      <c r="AH12"/>
      <c r="AI12"/>
      <c r="AJ12"/>
      <c r="AK12"/>
      <c r="AL12"/>
      <c r="AM12"/>
      <c r="AN12"/>
    </row>
    <row r="13" spans="1:47" x14ac:dyDescent="0.35">
      <c r="A13" s="21" t="s">
        <v>16</v>
      </c>
      <c r="B13" s="4">
        <v>4748</v>
      </c>
      <c r="C13" s="4">
        <v>3526</v>
      </c>
      <c r="D13" s="4">
        <v>6858.5590000000002</v>
      </c>
      <c r="E13" s="22">
        <v>6782</v>
      </c>
      <c r="F13" s="4">
        <v>5.8733329999999997</v>
      </c>
      <c r="G13" s="4">
        <f t="shared" si="1"/>
        <v>2.3542815346420413E-3</v>
      </c>
      <c r="H13" s="4">
        <v>17.98612</v>
      </c>
      <c r="I13" s="4">
        <v>10.739229999999999</v>
      </c>
      <c r="J13" s="4">
        <v>7639.7489999999998</v>
      </c>
      <c r="K13" s="23">
        <v>666.58</v>
      </c>
      <c r="L13" s="4">
        <v>6.58</v>
      </c>
      <c r="M13" s="4">
        <f t="shared" si="2"/>
        <v>2.3542815346420413E-3</v>
      </c>
      <c r="N13" s="4">
        <v>7639.7489999999998</v>
      </c>
      <c r="O13" s="4">
        <v>3424</v>
      </c>
      <c r="P13" s="4">
        <v>3980</v>
      </c>
      <c r="Q13" s="4">
        <v>3234</v>
      </c>
      <c r="R13" s="4">
        <v>3702</v>
      </c>
      <c r="T13" s="4">
        <v>9.0699000000000005</v>
      </c>
      <c r="U13" s="4">
        <v>10.863239999999999</v>
      </c>
      <c r="V13" s="4">
        <v>5.5712800000000007</v>
      </c>
      <c r="W13" s="4">
        <v>7.0490099999999991</v>
      </c>
      <c r="Y13"/>
      <c r="Z13"/>
      <c r="AA13"/>
      <c r="AD13"/>
      <c r="AE13"/>
      <c r="AF13" t="s">
        <v>42</v>
      </c>
      <c r="AG13">
        <v>0.80761387568192566</v>
      </c>
      <c r="AH13"/>
      <c r="AI13"/>
      <c r="AJ13"/>
      <c r="AK13"/>
      <c r="AL13"/>
      <c r="AM13"/>
      <c r="AN13"/>
    </row>
    <row r="14" spans="1:47" x14ac:dyDescent="0.35">
      <c r="A14" s="21" t="s">
        <v>17</v>
      </c>
      <c r="B14" s="4">
        <v>6664</v>
      </c>
      <c r="C14" s="4">
        <v>4748</v>
      </c>
      <c r="D14" s="4">
        <v>7287.2359999999999</v>
      </c>
      <c r="E14" s="22">
        <v>8076</v>
      </c>
      <c r="F14" s="4">
        <v>7.08</v>
      </c>
      <c r="G14" s="4">
        <f t="shared" si="1"/>
        <v>3.5369216518714814E-3</v>
      </c>
      <c r="H14" s="4">
        <v>28.553999999999998</v>
      </c>
      <c r="I14" s="4">
        <v>17.98612</v>
      </c>
      <c r="J14" s="4">
        <v>8073.1220000000003</v>
      </c>
      <c r="K14" s="23">
        <v>750.39</v>
      </c>
      <c r="L14" s="4">
        <v>6.4383340000000002</v>
      </c>
      <c r="M14" s="4">
        <f t="shared" si="2"/>
        <v>3.5369216518714814E-3</v>
      </c>
      <c r="N14" s="4">
        <v>8073.1220000000003</v>
      </c>
      <c r="O14" s="4">
        <v>3526</v>
      </c>
      <c r="P14" s="4">
        <v>3424</v>
      </c>
      <c r="Q14" s="4">
        <v>3980</v>
      </c>
      <c r="R14" s="4">
        <v>3234</v>
      </c>
      <c r="T14" s="4">
        <v>10.739229999999999</v>
      </c>
      <c r="U14" s="4">
        <v>9.0699000000000005</v>
      </c>
      <c r="V14" s="4">
        <v>10.863239999999999</v>
      </c>
      <c r="W14" s="4">
        <v>5.5712800000000007</v>
      </c>
      <c r="Y14" s="10" t="s">
        <v>73</v>
      </c>
      <c r="Z14"/>
      <c r="AA14"/>
      <c r="AD14"/>
      <c r="AE14"/>
      <c r="AF14" t="s">
        <v>43</v>
      </c>
      <c r="AG14">
        <v>1633.9499577137537</v>
      </c>
      <c r="AH14"/>
      <c r="AI14"/>
      <c r="AJ14"/>
      <c r="AK14" t="s">
        <v>95</v>
      </c>
      <c r="AL14"/>
      <c r="AM14"/>
      <c r="AN14"/>
    </row>
    <row r="15" spans="1:47" ht="15" thickBot="1" x14ac:dyDescent="0.4">
      <c r="A15" s="21" t="s">
        <v>18</v>
      </c>
      <c r="B15" s="4">
        <v>8074</v>
      </c>
      <c r="C15" s="4">
        <v>6664</v>
      </c>
      <c r="D15" s="4">
        <v>7639.7489999999998</v>
      </c>
      <c r="E15" s="22">
        <v>9368</v>
      </c>
      <c r="F15" s="4">
        <v>6.58</v>
      </c>
      <c r="G15" s="4">
        <f t="shared" si="1"/>
        <v>4.0959273620616308E-3</v>
      </c>
      <c r="H15" s="4">
        <v>35.133039999999994</v>
      </c>
      <c r="I15" s="4">
        <v>28.553999999999998</v>
      </c>
      <c r="J15" s="4">
        <v>8577.5544570000002</v>
      </c>
      <c r="K15" s="23">
        <v>1116.22</v>
      </c>
      <c r="L15" s="4">
        <v>6.3525</v>
      </c>
      <c r="M15" s="4">
        <f t="shared" si="2"/>
        <v>4.0959273620616308E-3</v>
      </c>
      <c r="N15" s="4">
        <v>8577.5544570000002</v>
      </c>
      <c r="O15" s="4">
        <v>4748</v>
      </c>
      <c r="P15" s="4">
        <v>3526</v>
      </c>
      <c r="Q15" s="4">
        <v>3424</v>
      </c>
      <c r="R15" s="4">
        <v>3980</v>
      </c>
      <c r="T15" s="4">
        <v>17.98612</v>
      </c>
      <c r="U15" s="4">
        <v>10.739229999999999</v>
      </c>
      <c r="V15" s="4">
        <v>9.0699000000000005</v>
      </c>
      <c r="W15" s="4">
        <v>10.863239999999999</v>
      </c>
      <c r="Y15" s="232" t="s">
        <v>63</v>
      </c>
      <c r="Z15" s="9">
        <f>CORREL(I9:I40,H9:H40)</f>
        <v>0.77219115858012377</v>
      </c>
      <c r="AA15" s="4" t="str">
        <f>IF(Z15&gt;0.7,"Strong Correlation",IF(Z15&gt;0.3,"Moderate Correlation",IF(Z15&gt;0,"Weak Correlation")))</f>
        <v>Strong Correlation</v>
      </c>
      <c r="AD15"/>
      <c r="AE15"/>
      <c r="AF15" s="11" t="s">
        <v>44</v>
      </c>
      <c r="AG15" s="11">
        <v>33</v>
      </c>
      <c r="AH15"/>
      <c r="AI15"/>
      <c r="AJ15"/>
      <c r="AK15"/>
      <c r="AL15"/>
      <c r="AM15"/>
      <c r="AN15"/>
    </row>
    <row r="16" spans="1:47" x14ac:dyDescent="0.35">
      <c r="A16" s="21" t="s">
        <v>19</v>
      </c>
      <c r="B16" s="4">
        <v>10140</v>
      </c>
      <c r="C16" s="4">
        <v>8074</v>
      </c>
      <c r="D16" s="4">
        <v>8073.1220000000003</v>
      </c>
      <c r="E16" s="22">
        <v>11856</v>
      </c>
      <c r="F16" s="4">
        <v>6.4383340000000002</v>
      </c>
      <c r="G16" s="4">
        <f t="shared" si="1"/>
        <v>6.0032739030331048E-3</v>
      </c>
      <c r="H16" s="4">
        <v>54.406580000000005</v>
      </c>
      <c r="I16" s="4">
        <v>35.133039999999994</v>
      </c>
      <c r="J16" s="4">
        <v>9062.8182020000004</v>
      </c>
      <c r="K16" s="23">
        <v>1816.41</v>
      </c>
      <c r="L16" s="4">
        <v>5.2641669999999996</v>
      </c>
      <c r="M16" s="4">
        <f t="shared" si="2"/>
        <v>6.0032739030331048E-3</v>
      </c>
      <c r="N16" s="4">
        <v>9062.8182020000004</v>
      </c>
      <c r="O16" s="4">
        <v>6664</v>
      </c>
      <c r="P16" s="4">
        <v>4748</v>
      </c>
      <c r="Q16" s="4">
        <v>3526</v>
      </c>
      <c r="R16" s="4">
        <v>3424</v>
      </c>
      <c r="T16" s="4">
        <v>28.553999999999998</v>
      </c>
      <c r="U16" s="4">
        <v>17.98612</v>
      </c>
      <c r="V16" s="4">
        <v>10.739229999999999</v>
      </c>
      <c r="W16" s="4">
        <v>9.0699000000000005</v>
      </c>
      <c r="Y16" s="233" t="s">
        <v>64</v>
      </c>
      <c r="Z16" s="8">
        <f>CORREL(T10:T40,H10:H40)</f>
        <v>0.73262628949464714</v>
      </c>
      <c r="AA16" s="4" t="str">
        <f t="shared" ref="AA16:AA19" si="3">IF(Z16&gt;0.7,"Strong Correlation",IF(Z16&gt;0.3,"Moderate Correlation",IF(Z16&gt;0,"Weak Correlation")))</f>
        <v>Strong Correlation</v>
      </c>
      <c r="AD16"/>
      <c r="AE16"/>
      <c r="AF16"/>
      <c r="AG16"/>
      <c r="AH16"/>
      <c r="AI16"/>
      <c r="AJ16"/>
      <c r="AK16"/>
      <c r="AL16"/>
      <c r="AM16"/>
      <c r="AN16"/>
    </row>
    <row r="17" spans="1:40" ht="15" thickBot="1" x14ac:dyDescent="0.4">
      <c r="A17" s="21" t="s">
        <v>20</v>
      </c>
      <c r="B17" s="4">
        <v>12564</v>
      </c>
      <c r="C17" s="4">
        <v>10140</v>
      </c>
      <c r="D17" s="4">
        <v>8577.5544570000002</v>
      </c>
      <c r="E17" s="22">
        <v>13147</v>
      </c>
      <c r="F17" s="4">
        <v>6.3525</v>
      </c>
      <c r="G17" s="4">
        <f t="shared" si="1"/>
        <v>1.2475630063314909E-2</v>
      </c>
      <c r="H17" s="4">
        <v>120.15497000000001</v>
      </c>
      <c r="I17" s="4">
        <v>54.406580000000005</v>
      </c>
      <c r="J17" s="4">
        <v>9631.1744890000009</v>
      </c>
      <c r="K17" s="23">
        <v>2138.1799999999998</v>
      </c>
      <c r="L17" s="4">
        <v>5.6366670000000001</v>
      </c>
      <c r="M17" s="4">
        <f t="shared" si="2"/>
        <v>1.2475630063314909E-2</v>
      </c>
      <c r="N17" s="4">
        <v>9631.1744890000009</v>
      </c>
      <c r="O17" s="4">
        <v>8074</v>
      </c>
      <c r="P17" s="4">
        <v>6664</v>
      </c>
      <c r="Q17" s="4">
        <v>4748</v>
      </c>
      <c r="R17" s="4">
        <v>3526</v>
      </c>
      <c r="T17" s="4">
        <v>35.133039999999994</v>
      </c>
      <c r="U17" s="4">
        <v>28.553999999999998</v>
      </c>
      <c r="V17" s="4">
        <v>17.98612</v>
      </c>
      <c r="W17" s="4">
        <v>10.739229999999999</v>
      </c>
      <c r="Y17" s="233" t="s">
        <v>65</v>
      </c>
      <c r="Z17" s="8">
        <f>CORREL(U11:U40,H11:H40)</f>
        <v>0.70313370442833134</v>
      </c>
      <c r="AA17" s="4" t="str">
        <f t="shared" si="3"/>
        <v>Strong Correlation</v>
      </c>
      <c r="AD17"/>
      <c r="AE17"/>
      <c r="AF17" t="s">
        <v>45</v>
      </c>
      <c r="AG17"/>
      <c r="AH17"/>
      <c r="AI17"/>
      <c r="AJ17"/>
      <c r="AK17"/>
      <c r="AL17"/>
      <c r="AM17"/>
      <c r="AN17"/>
    </row>
    <row r="18" spans="1:40" x14ac:dyDescent="0.35">
      <c r="A18" s="21" t="s">
        <v>21</v>
      </c>
      <c r="B18" s="4">
        <v>17970</v>
      </c>
      <c r="C18" s="4">
        <v>12564</v>
      </c>
      <c r="D18" s="4">
        <v>9062.8182020000004</v>
      </c>
      <c r="E18" s="22">
        <v>14780</v>
      </c>
      <c r="F18" s="4">
        <v>5.2641669999999996</v>
      </c>
      <c r="G18" s="4">
        <f t="shared" si="1"/>
        <v>2.2312648553766731E-2</v>
      </c>
      <c r="H18" s="4">
        <v>228.72579999999999</v>
      </c>
      <c r="I18" s="4">
        <v>120.15497000000001</v>
      </c>
      <c r="J18" s="4">
        <v>10250.947996999999</v>
      </c>
      <c r="K18" s="23">
        <v>1965.81</v>
      </c>
      <c r="L18" s="4">
        <v>6.0291670000000002</v>
      </c>
      <c r="M18" s="4">
        <f t="shared" si="2"/>
        <v>2.2312648553766731E-2</v>
      </c>
      <c r="N18" s="4">
        <v>10250.947996999999</v>
      </c>
      <c r="O18" s="4">
        <v>10140</v>
      </c>
      <c r="P18" s="4">
        <v>8074</v>
      </c>
      <c r="Q18" s="4">
        <v>6664</v>
      </c>
      <c r="R18" s="4">
        <v>4748</v>
      </c>
      <c r="T18" s="4">
        <v>54.406580000000005</v>
      </c>
      <c r="U18" s="4">
        <v>35.133039999999994</v>
      </c>
      <c r="V18" s="4">
        <v>28.553999999999998</v>
      </c>
      <c r="W18" s="4">
        <v>17.98612</v>
      </c>
      <c r="Y18" s="233" t="s">
        <v>66</v>
      </c>
      <c r="Z18" s="8">
        <f>CORREL(V12:V40,H12:H40)</f>
        <v>0.55044258063083606</v>
      </c>
      <c r="AA18" s="4" t="str">
        <f t="shared" si="3"/>
        <v>Moderate Correlation</v>
      </c>
      <c r="AD18"/>
      <c r="AE18"/>
      <c r="AF18" s="12"/>
      <c r="AG18" s="12" t="s">
        <v>50</v>
      </c>
      <c r="AH18" s="12" t="s">
        <v>51</v>
      </c>
      <c r="AI18" s="12" t="s">
        <v>52</v>
      </c>
      <c r="AJ18" s="12" t="s">
        <v>53</v>
      </c>
      <c r="AK18" s="12" t="s">
        <v>54</v>
      </c>
      <c r="AL18"/>
      <c r="AM18"/>
      <c r="AN18"/>
    </row>
    <row r="19" spans="1:40" x14ac:dyDescent="0.35">
      <c r="A19" s="21" t="s">
        <v>22</v>
      </c>
      <c r="B19" s="4">
        <v>10954</v>
      </c>
      <c r="C19" s="4">
        <v>17970</v>
      </c>
      <c r="D19" s="4">
        <v>9631.1744890000009</v>
      </c>
      <c r="E19" s="22">
        <v>13245</v>
      </c>
      <c r="F19" s="4">
        <v>5.6366670000000001</v>
      </c>
      <c r="G19" s="4">
        <f t="shared" si="1"/>
        <v>8.5146681110454328E-3</v>
      </c>
      <c r="H19" s="4">
        <v>90.101619999999997</v>
      </c>
      <c r="I19" s="4">
        <v>228.72579999999999</v>
      </c>
      <c r="J19" s="4">
        <v>10581.929774</v>
      </c>
      <c r="K19" s="23">
        <v>1010.58</v>
      </c>
      <c r="L19" s="4">
        <v>5.0175000000000001</v>
      </c>
      <c r="M19" s="4">
        <f t="shared" si="2"/>
        <v>8.5146681110454328E-3</v>
      </c>
      <c r="N19" s="4">
        <v>10581.929774</v>
      </c>
      <c r="O19" s="4">
        <v>12564</v>
      </c>
      <c r="P19" s="4">
        <v>10140</v>
      </c>
      <c r="Q19" s="4">
        <v>8074</v>
      </c>
      <c r="R19" s="4">
        <v>6664</v>
      </c>
      <c r="T19" s="4">
        <v>120.15497000000001</v>
      </c>
      <c r="U19" s="4">
        <v>54.406580000000005</v>
      </c>
      <c r="V19" s="4">
        <v>35.133039999999994</v>
      </c>
      <c r="W19" s="4">
        <v>28.553999999999998</v>
      </c>
      <c r="Y19" s="233" t="s">
        <v>67</v>
      </c>
      <c r="Z19" s="8">
        <f>CORREL(W13:W40,H13:H40)</f>
        <v>0.37433684015204094</v>
      </c>
      <c r="AA19" s="4" t="str">
        <f t="shared" si="3"/>
        <v>Moderate Correlation</v>
      </c>
      <c r="AD19"/>
      <c r="AE19"/>
      <c r="AF19" t="s">
        <v>46</v>
      </c>
      <c r="AG19">
        <v>3</v>
      </c>
      <c r="AH19">
        <v>366648371.26220226</v>
      </c>
      <c r="AI19">
        <v>122216123.75406742</v>
      </c>
      <c r="AJ19">
        <v>45.777387339179057</v>
      </c>
      <c r="AK19">
        <v>4.0370356919917922E-11</v>
      </c>
      <c r="AL19"/>
      <c r="AM19"/>
      <c r="AN19"/>
    </row>
    <row r="20" spans="1:40" x14ac:dyDescent="0.35">
      <c r="A20" s="21" t="s">
        <v>23</v>
      </c>
      <c r="B20" s="4">
        <v>7712</v>
      </c>
      <c r="C20" s="4">
        <v>10954</v>
      </c>
      <c r="D20" s="4">
        <v>10250.947996999999</v>
      </c>
      <c r="E20" s="22">
        <v>14114</v>
      </c>
      <c r="F20" s="4">
        <v>6.0291670000000002</v>
      </c>
      <c r="G20" s="4">
        <f t="shared" si="1"/>
        <v>4.8365306697482112E-3</v>
      </c>
      <c r="H20" s="4">
        <v>52.858990000000006</v>
      </c>
      <c r="I20" s="4">
        <v>90.101619999999997</v>
      </c>
      <c r="J20" s="4">
        <v>10929.112955000001</v>
      </c>
      <c r="K20" s="23">
        <v>520.54</v>
      </c>
      <c r="L20" s="4">
        <v>4.6108330000000004</v>
      </c>
      <c r="M20" s="4">
        <f t="shared" si="2"/>
        <v>4.8365306697482112E-3</v>
      </c>
      <c r="N20" s="4">
        <v>10929.112955000001</v>
      </c>
      <c r="O20" s="4">
        <v>17970</v>
      </c>
      <c r="P20" s="4">
        <v>12564</v>
      </c>
      <c r="Q20" s="4">
        <v>10140</v>
      </c>
      <c r="R20" s="4">
        <v>8074</v>
      </c>
      <c r="T20" s="4">
        <v>228.72579999999999</v>
      </c>
      <c r="U20" s="4">
        <v>120.15497000000001</v>
      </c>
      <c r="V20" s="4">
        <v>54.406580000000005</v>
      </c>
      <c r="W20" s="4">
        <v>35.133039999999994</v>
      </c>
      <c r="AD20"/>
      <c r="AE20"/>
      <c r="AF20" t="s">
        <v>47</v>
      </c>
      <c r="AG20">
        <v>29</v>
      </c>
      <c r="AH20">
        <v>77423981.465070561</v>
      </c>
      <c r="AI20">
        <v>2669792.4643127779</v>
      </c>
      <c r="AJ20"/>
      <c r="AK20"/>
      <c r="AL20"/>
      <c r="AM20"/>
      <c r="AN20"/>
    </row>
    <row r="21" spans="1:40" ht="15" thickBot="1" x14ac:dyDescent="0.4">
      <c r="A21" s="21" t="s">
        <v>24</v>
      </c>
      <c r="B21" s="4">
        <v>7468</v>
      </c>
      <c r="C21" s="4">
        <v>7712</v>
      </c>
      <c r="D21" s="4">
        <v>10581.929774</v>
      </c>
      <c r="E21" s="22">
        <v>9652</v>
      </c>
      <c r="F21" s="4">
        <v>5.0175000000000001</v>
      </c>
      <c r="G21" s="4">
        <f t="shared" si="1"/>
        <v>4.0860993170890167E-3</v>
      </c>
      <c r="H21" s="4">
        <v>46.812160000000006</v>
      </c>
      <c r="I21" s="4">
        <v>52.858990000000006</v>
      </c>
      <c r="J21" s="4">
        <v>11456.442041</v>
      </c>
      <c r="K21" s="23">
        <v>668.86</v>
      </c>
      <c r="L21" s="4">
        <v>4.0149999999999997</v>
      </c>
      <c r="M21" s="4">
        <f t="shared" si="2"/>
        <v>4.0860993170890167E-3</v>
      </c>
      <c r="N21" s="4">
        <v>11456.442041</v>
      </c>
      <c r="O21" s="4">
        <v>10954</v>
      </c>
      <c r="P21" s="4">
        <v>17970</v>
      </c>
      <c r="Q21" s="4">
        <v>12564</v>
      </c>
      <c r="R21" s="4">
        <v>10140</v>
      </c>
      <c r="T21" s="4">
        <v>90.101619999999997</v>
      </c>
      <c r="U21" s="4">
        <v>228.72579999999999</v>
      </c>
      <c r="V21" s="4">
        <v>120.15497000000001</v>
      </c>
      <c r="W21" s="4">
        <v>54.406580000000005</v>
      </c>
      <c r="AD21"/>
      <c r="AE21"/>
      <c r="AF21" s="11" t="s">
        <v>48</v>
      </c>
      <c r="AG21" s="11">
        <v>32</v>
      </c>
      <c r="AH21" s="11">
        <v>444072352.72727281</v>
      </c>
      <c r="AI21" s="11"/>
      <c r="AJ21" s="11"/>
      <c r="AK21" s="11"/>
      <c r="AL21"/>
      <c r="AM21"/>
      <c r="AN21"/>
    </row>
    <row r="22" spans="1:40" ht="15" thickBot="1" x14ac:dyDescent="0.4">
      <c r="A22" s="21" t="s">
        <v>25</v>
      </c>
      <c r="B22" s="4">
        <v>7934</v>
      </c>
      <c r="C22" s="4">
        <v>7468</v>
      </c>
      <c r="D22" s="4">
        <v>10929.112955000001</v>
      </c>
      <c r="E22" s="22">
        <v>8571</v>
      </c>
      <c r="F22" s="4">
        <v>4.6108330000000004</v>
      </c>
      <c r="G22" s="4">
        <f t="shared" si="1"/>
        <v>4.4344121535925965E-3</v>
      </c>
      <c r="H22" s="4">
        <v>54.176070000000003</v>
      </c>
      <c r="I22" s="4">
        <v>46.812160000000006</v>
      </c>
      <c r="J22" s="4">
        <v>12217.193198000001</v>
      </c>
      <c r="K22" s="23">
        <v>1006.42</v>
      </c>
      <c r="L22" s="4">
        <v>4.2741670000000003</v>
      </c>
      <c r="M22" s="4">
        <f t="shared" si="2"/>
        <v>4.4344121535925965E-3</v>
      </c>
      <c r="N22" s="4">
        <v>12217.193198000001</v>
      </c>
      <c r="O22" s="4">
        <v>7712</v>
      </c>
      <c r="P22" s="4">
        <v>10954</v>
      </c>
      <c r="Q22" s="4">
        <v>17970</v>
      </c>
      <c r="R22" s="4">
        <v>12564</v>
      </c>
      <c r="T22" s="4">
        <v>52.858990000000006</v>
      </c>
      <c r="U22" s="4">
        <v>90.101619999999997</v>
      </c>
      <c r="V22" s="4">
        <v>228.72579999999999</v>
      </c>
      <c r="W22" s="4">
        <v>120.15497000000001</v>
      </c>
      <c r="AD22"/>
      <c r="AE22"/>
      <c r="AF22"/>
      <c r="AG22"/>
      <c r="AH22"/>
      <c r="AI22"/>
      <c r="AJ22"/>
      <c r="AK22"/>
      <c r="AL22"/>
      <c r="AM22"/>
      <c r="AN22"/>
    </row>
    <row r="23" spans="1:40" x14ac:dyDescent="0.35">
      <c r="A23" s="21" t="s">
        <v>26</v>
      </c>
      <c r="B23" s="4">
        <v>8114</v>
      </c>
      <c r="C23" s="4">
        <v>7934</v>
      </c>
      <c r="D23" s="4">
        <v>11456.442041</v>
      </c>
      <c r="E23" s="22">
        <v>9272</v>
      </c>
      <c r="F23" s="4">
        <v>4.0149999999999997</v>
      </c>
      <c r="G23" s="4">
        <f t="shared" si="1"/>
        <v>4.2736688944759495E-3</v>
      </c>
      <c r="H23" s="4">
        <v>55.72522</v>
      </c>
      <c r="I23" s="4">
        <v>54.176070000000003</v>
      </c>
      <c r="J23" s="4">
        <v>13039.199193</v>
      </c>
      <c r="K23" s="23">
        <v>1342.1</v>
      </c>
      <c r="L23" s="4">
        <v>4.29</v>
      </c>
      <c r="M23" s="4">
        <f t="shared" si="2"/>
        <v>4.2736688944759495E-3</v>
      </c>
      <c r="N23" s="4">
        <v>13039.199193</v>
      </c>
      <c r="O23" s="4">
        <v>7468</v>
      </c>
      <c r="P23" s="4">
        <v>7712</v>
      </c>
      <c r="Q23" s="4">
        <v>10954</v>
      </c>
      <c r="R23" s="4">
        <v>17970</v>
      </c>
      <c r="T23" s="4">
        <v>46.812160000000006</v>
      </c>
      <c r="U23" s="4">
        <v>52.858990000000006</v>
      </c>
      <c r="V23" s="4">
        <v>90.101619999999997</v>
      </c>
      <c r="W23" s="4">
        <v>228.72579999999999</v>
      </c>
      <c r="AF23" s="12"/>
      <c r="AG23" s="12" t="s">
        <v>55</v>
      </c>
      <c r="AH23" s="12" t="s">
        <v>43</v>
      </c>
      <c r="AI23" s="12" t="s">
        <v>56</v>
      </c>
      <c r="AJ23" s="12" t="s">
        <v>57</v>
      </c>
      <c r="AK23" s="12" t="s">
        <v>58</v>
      </c>
      <c r="AL23" s="12" t="s">
        <v>59</v>
      </c>
      <c r="AM23" s="12" t="s">
        <v>60</v>
      </c>
      <c r="AN23" s="12" t="s">
        <v>61</v>
      </c>
    </row>
    <row r="24" spans="1:40" x14ac:dyDescent="0.35">
      <c r="A24" s="21" t="s">
        <v>27</v>
      </c>
      <c r="B24" s="4">
        <v>9508</v>
      </c>
      <c r="C24" s="4">
        <v>8114</v>
      </c>
      <c r="D24" s="4">
        <v>12217.193198000001</v>
      </c>
      <c r="E24" s="22">
        <v>10744</v>
      </c>
      <c r="F24" s="4">
        <v>4.2741670000000003</v>
      </c>
      <c r="G24" s="4">
        <f t="shared" si="1"/>
        <v>4.7476035760822448E-3</v>
      </c>
      <c r="H24" s="4">
        <v>65.590929999999986</v>
      </c>
      <c r="I24" s="4">
        <v>55.72522</v>
      </c>
      <c r="J24" s="4">
        <v>13815.586948</v>
      </c>
      <c r="K24" s="23">
        <v>1843.89</v>
      </c>
      <c r="L24" s="4">
        <v>4.7916670000000003</v>
      </c>
      <c r="M24" s="4">
        <f t="shared" si="2"/>
        <v>4.7476035760822448E-3</v>
      </c>
      <c r="N24" s="4">
        <v>13815.586948</v>
      </c>
      <c r="O24" s="4">
        <v>7934</v>
      </c>
      <c r="P24" s="4">
        <v>7468</v>
      </c>
      <c r="Q24" s="4">
        <v>7712</v>
      </c>
      <c r="R24" s="4">
        <v>10954</v>
      </c>
      <c r="T24" s="4">
        <v>54.176070000000003</v>
      </c>
      <c r="U24" s="4">
        <v>46.812160000000006</v>
      </c>
      <c r="V24" s="4">
        <v>52.858990000000006</v>
      </c>
      <c r="W24" s="4">
        <v>90.101619999999997</v>
      </c>
      <c r="AF24" t="s">
        <v>49</v>
      </c>
      <c r="AG24">
        <v>19100.44042327239</v>
      </c>
      <c r="AH24">
        <v>4128.648815355903</v>
      </c>
      <c r="AI24">
        <v>4.6263175381328407</v>
      </c>
      <c r="AJ24">
        <v>7.1584158546233269E-5</v>
      </c>
      <c r="AK24">
        <v>10656.40548415042</v>
      </c>
      <c r="AL24">
        <v>27544.475362394362</v>
      </c>
      <c r="AM24">
        <v>10656.40548415042</v>
      </c>
      <c r="AN24">
        <v>27544.475362394362</v>
      </c>
    </row>
    <row r="25" spans="1:40" x14ac:dyDescent="0.35">
      <c r="A25" s="21" t="s">
        <v>28</v>
      </c>
      <c r="B25" s="4">
        <v>10570</v>
      </c>
      <c r="C25" s="4">
        <v>9508</v>
      </c>
      <c r="D25" s="4">
        <v>13039.199193</v>
      </c>
      <c r="E25" s="22">
        <v>11436</v>
      </c>
      <c r="F25" s="4">
        <v>4.29</v>
      </c>
      <c r="G25" s="4">
        <f t="shared" si="1"/>
        <v>5.1029350641508403E-3</v>
      </c>
      <c r="H25" s="4">
        <v>73.861039999999988</v>
      </c>
      <c r="I25" s="4">
        <v>65.590929999999986</v>
      </c>
      <c r="J25" s="4">
        <v>14474.226905</v>
      </c>
      <c r="K25" s="23">
        <v>1967.06</v>
      </c>
      <c r="L25" s="4">
        <v>4.6291669999999998</v>
      </c>
      <c r="M25" s="4">
        <f t="shared" si="2"/>
        <v>5.1029350641508403E-3</v>
      </c>
      <c r="N25" s="4">
        <v>14474.226905</v>
      </c>
      <c r="O25" s="4">
        <v>8114</v>
      </c>
      <c r="P25" s="4">
        <v>7934</v>
      </c>
      <c r="Q25" s="4">
        <v>7468</v>
      </c>
      <c r="R25" s="4">
        <v>7712</v>
      </c>
      <c r="T25" s="4">
        <v>55.72522</v>
      </c>
      <c r="U25" s="4">
        <v>54.176070000000003</v>
      </c>
      <c r="V25" s="4">
        <v>46.812160000000006</v>
      </c>
      <c r="W25" s="4">
        <v>52.858990000000006</v>
      </c>
      <c r="AF25" s="4" t="s">
        <v>7</v>
      </c>
      <c r="AG25">
        <v>-0.78586788898933835</v>
      </c>
      <c r="AH25">
        <v>0.21870385993159178</v>
      </c>
      <c r="AI25">
        <v>-3.5932968409206376</v>
      </c>
      <c r="AJ25">
        <v>1.1918221610188906E-3</v>
      </c>
      <c r="AK25">
        <v>-1.2331675061702689</v>
      </c>
      <c r="AL25">
        <v>-0.33856827180840771</v>
      </c>
      <c r="AM25">
        <v>-1.2331675061702689</v>
      </c>
      <c r="AN25">
        <v>-0.33856827180840771</v>
      </c>
    </row>
    <row r="26" spans="1:40" x14ac:dyDescent="0.35">
      <c r="A26" s="21" t="s">
        <v>29</v>
      </c>
      <c r="B26" s="4">
        <v>11000</v>
      </c>
      <c r="C26" s="4">
        <v>10570</v>
      </c>
      <c r="D26" s="4">
        <v>13815.586948</v>
      </c>
      <c r="E26" s="22">
        <v>13019</v>
      </c>
      <c r="F26" s="4">
        <v>4.7916670000000003</v>
      </c>
      <c r="G26" s="4">
        <f t="shared" si="1"/>
        <v>4.9955524585682662E-3</v>
      </c>
      <c r="H26" s="4">
        <v>73.783600000000007</v>
      </c>
      <c r="I26" s="4">
        <v>73.861039999999988</v>
      </c>
      <c r="J26" s="4">
        <v>14769.857910999999</v>
      </c>
      <c r="K26" s="23">
        <v>1215.0899999999999</v>
      </c>
      <c r="L26" s="4">
        <v>3.6666669999999999</v>
      </c>
      <c r="M26" s="4">
        <f t="shared" si="2"/>
        <v>4.9955524585682662E-3</v>
      </c>
      <c r="N26" s="4">
        <v>14769.857910999999</v>
      </c>
      <c r="O26" s="4">
        <v>9508</v>
      </c>
      <c r="P26" s="4">
        <v>8114</v>
      </c>
      <c r="Q26" s="4">
        <v>7934</v>
      </c>
      <c r="R26" s="4">
        <v>7468</v>
      </c>
      <c r="T26" s="4">
        <v>65.590929999999986</v>
      </c>
      <c r="U26" s="4">
        <v>55.72522</v>
      </c>
      <c r="V26" s="4">
        <v>54.176070000000003</v>
      </c>
      <c r="W26" s="4">
        <v>46.812160000000006</v>
      </c>
      <c r="AF26" s="4" t="s">
        <v>81</v>
      </c>
      <c r="AG26">
        <v>0.81455216667005181</v>
      </c>
      <c r="AH26">
        <v>0.11684694057194964</v>
      </c>
      <c r="AI26">
        <v>6.9711039303462412</v>
      </c>
      <c r="AJ26">
        <v>1.1552577624162681E-7</v>
      </c>
      <c r="AK26">
        <v>0.57557334021978179</v>
      </c>
      <c r="AL26">
        <v>1.0535309931203218</v>
      </c>
      <c r="AM26">
        <v>0.57557334021978179</v>
      </c>
      <c r="AN26">
        <v>1.0535309931203218</v>
      </c>
    </row>
    <row r="27" spans="1:40" ht="15" thickBot="1" x14ac:dyDescent="0.4">
      <c r="A27" s="21" t="s">
        <v>30</v>
      </c>
      <c r="B27" s="4">
        <v>8366</v>
      </c>
      <c r="C27" s="4">
        <v>11000</v>
      </c>
      <c r="D27" s="4">
        <v>14474.226905</v>
      </c>
      <c r="E27" s="22">
        <v>13999</v>
      </c>
      <c r="F27" s="4">
        <v>4.6291669999999998</v>
      </c>
      <c r="G27" s="4">
        <f t="shared" si="1"/>
        <v>3.4755045117827073E-3</v>
      </c>
      <c r="H27" s="4">
        <v>50.318580000000004</v>
      </c>
      <c r="I27" s="4">
        <v>73.783600000000007</v>
      </c>
      <c r="J27" s="4">
        <v>14478.064934</v>
      </c>
      <c r="K27" s="23">
        <v>877.61</v>
      </c>
      <c r="L27" s="4">
        <v>3.2566670000000002</v>
      </c>
      <c r="M27" s="4">
        <f t="shared" si="2"/>
        <v>3.4755045117827073E-3</v>
      </c>
      <c r="N27" s="4">
        <v>14478.064934</v>
      </c>
      <c r="O27" s="4">
        <v>10570</v>
      </c>
      <c r="P27" s="4">
        <v>9508</v>
      </c>
      <c r="Q27" s="4">
        <v>8114</v>
      </c>
      <c r="R27" s="4">
        <v>7934</v>
      </c>
      <c r="T27" s="4">
        <v>73.861039999999988</v>
      </c>
      <c r="U27" s="4">
        <v>65.590929999999986</v>
      </c>
      <c r="V27" s="4">
        <v>55.72522</v>
      </c>
      <c r="W27" s="4">
        <v>54.176070000000003</v>
      </c>
      <c r="AF27" s="14" t="s">
        <v>9</v>
      </c>
      <c r="AG27" s="11">
        <v>-1928.822878616766</v>
      </c>
      <c r="AH27" s="11">
        <v>422.47137904227441</v>
      </c>
      <c r="AI27" s="11">
        <v>-4.5655705316401072</v>
      </c>
      <c r="AJ27" s="11">
        <v>8.4696297855311694E-5</v>
      </c>
      <c r="AK27" s="11">
        <v>-2792.8738659867072</v>
      </c>
      <c r="AL27" s="11">
        <v>-1064.7718912468249</v>
      </c>
      <c r="AM27" s="11">
        <v>-2792.8738659867072</v>
      </c>
      <c r="AN27" s="11">
        <v>-1064.7718912468249</v>
      </c>
    </row>
    <row r="28" spans="1:40" x14ac:dyDescent="0.35">
      <c r="A28" s="21" t="s">
        <v>31</v>
      </c>
      <c r="B28" s="4">
        <v>9790</v>
      </c>
      <c r="C28" s="4">
        <v>8366</v>
      </c>
      <c r="D28" s="4">
        <v>14769.857910999999</v>
      </c>
      <c r="E28" s="22">
        <v>11731</v>
      </c>
      <c r="F28" s="4">
        <v>3.6666669999999999</v>
      </c>
      <c r="G28" s="4">
        <f t="shared" si="1"/>
        <v>4.1511175225685849E-3</v>
      </c>
      <c r="H28" s="4">
        <v>62.470020000000005</v>
      </c>
      <c r="I28" s="4">
        <v>50.318580000000004</v>
      </c>
      <c r="J28" s="4">
        <v>15048.964443999999</v>
      </c>
      <c r="K28" s="23">
        <v>981.8</v>
      </c>
      <c r="L28" s="4">
        <v>3.2141670000000002</v>
      </c>
      <c r="M28" s="4">
        <f t="shared" si="2"/>
        <v>4.1511175225685849E-3</v>
      </c>
      <c r="N28" s="4">
        <v>15048.964443999999</v>
      </c>
      <c r="O28" s="4">
        <v>11000</v>
      </c>
      <c r="P28" s="4">
        <v>10570</v>
      </c>
      <c r="Q28" s="4">
        <v>9508</v>
      </c>
      <c r="R28" s="4">
        <v>8114</v>
      </c>
      <c r="T28" s="4">
        <v>73.783600000000007</v>
      </c>
      <c r="U28" s="4">
        <v>73.861039999999988</v>
      </c>
      <c r="V28" s="4">
        <v>65.590929999999986</v>
      </c>
      <c r="W28" s="4">
        <v>55.72522</v>
      </c>
      <c r="AF28"/>
      <c r="AG28"/>
      <c r="AH28"/>
      <c r="AI28"/>
      <c r="AJ28"/>
      <c r="AK28"/>
      <c r="AL28"/>
      <c r="AM28"/>
      <c r="AN28"/>
    </row>
    <row r="29" spans="1:40" x14ac:dyDescent="0.35">
      <c r="A29" s="21" t="s">
        <v>32</v>
      </c>
      <c r="B29" s="4">
        <v>10386</v>
      </c>
      <c r="C29" s="4">
        <v>9790</v>
      </c>
      <c r="D29" s="4">
        <v>14478.064934</v>
      </c>
      <c r="E29" s="22">
        <v>9466</v>
      </c>
      <c r="F29" s="4">
        <v>3.2566670000000002</v>
      </c>
      <c r="G29" s="4">
        <f t="shared" si="1"/>
        <v>4.6755462290693668E-3</v>
      </c>
      <c r="H29" s="4">
        <v>72.937250000000006</v>
      </c>
      <c r="I29" s="4">
        <v>62.470020000000005</v>
      </c>
      <c r="J29" s="4">
        <v>15599.728123000001</v>
      </c>
      <c r="K29" s="23">
        <v>1247.04</v>
      </c>
      <c r="L29" s="4">
        <v>2.7858329999999998</v>
      </c>
      <c r="M29" s="4">
        <f t="shared" si="2"/>
        <v>4.6755462290693668E-3</v>
      </c>
      <c r="N29" s="4">
        <v>15599.728123000001</v>
      </c>
      <c r="O29" s="4">
        <v>8366</v>
      </c>
      <c r="P29" s="4">
        <v>11000</v>
      </c>
      <c r="Q29" s="4">
        <v>10570</v>
      </c>
      <c r="R29" s="4">
        <v>9508</v>
      </c>
      <c r="T29" s="4">
        <v>50.318580000000004</v>
      </c>
      <c r="U29" s="4">
        <v>73.783600000000007</v>
      </c>
      <c r="V29" s="4">
        <v>73.861039999999988</v>
      </c>
      <c r="W29" s="4">
        <v>65.590929999999986</v>
      </c>
      <c r="AF29"/>
      <c r="AG29"/>
      <c r="AH29"/>
      <c r="AI29"/>
      <c r="AJ29"/>
      <c r="AK29"/>
      <c r="AL29"/>
      <c r="AM29"/>
      <c r="AN29"/>
    </row>
    <row r="30" spans="1:40" x14ac:dyDescent="0.35">
      <c r="A30" s="21" t="s">
        <v>33</v>
      </c>
      <c r="B30" s="4">
        <v>10374</v>
      </c>
      <c r="C30" s="4">
        <v>10386</v>
      </c>
      <c r="D30" s="4">
        <v>15048.964443999999</v>
      </c>
      <c r="E30" s="22">
        <v>10191</v>
      </c>
      <c r="F30" s="4">
        <v>3.2141670000000002</v>
      </c>
      <c r="G30" s="4">
        <f t="shared" si="1"/>
        <v>3.9404823075669792E-3</v>
      </c>
      <c r="H30" s="4">
        <v>64.048490000000001</v>
      </c>
      <c r="I30" s="4">
        <v>72.937250000000006</v>
      </c>
      <c r="J30" s="4">
        <v>16253.972229999999</v>
      </c>
      <c r="K30" s="23">
        <v>995.65</v>
      </c>
      <c r="L30" s="4">
        <v>1.8025</v>
      </c>
      <c r="M30" s="4">
        <f t="shared" si="2"/>
        <v>3.9404823075669792E-3</v>
      </c>
      <c r="N30" s="4">
        <v>16253.972229999999</v>
      </c>
      <c r="O30" s="4">
        <v>9790</v>
      </c>
      <c r="P30" s="4">
        <v>8366</v>
      </c>
      <c r="Q30" s="4">
        <v>11000</v>
      </c>
      <c r="R30" s="4">
        <v>10570</v>
      </c>
      <c r="T30" s="4">
        <v>62.470020000000005</v>
      </c>
      <c r="U30" s="4">
        <v>50.318580000000004</v>
      </c>
      <c r="V30" s="4">
        <v>73.783600000000007</v>
      </c>
      <c r="W30" s="4">
        <v>73.861039999999988</v>
      </c>
      <c r="AF30" s="10" t="s">
        <v>74</v>
      </c>
      <c r="AG30"/>
      <c r="AH30"/>
      <c r="AI30"/>
      <c r="AJ30"/>
      <c r="AK30"/>
      <c r="AL30"/>
      <c r="AM30"/>
      <c r="AN30"/>
    </row>
    <row r="31" spans="1:40" x14ac:dyDescent="0.35">
      <c r="A31" s="21" t="s">
        <v>34</v>
      </c>
      <c r="B31" s="4">
        <v>11130</v>
      </c>
      <c r="C31" s="4">
        <v>10374</v>
      </c>
      <c r="D31" s="4">
        <v>15599.728123000001</v>
      </c>
      <c r="E31" s="22">
        <v>10536</v>
      </c>
      <c r="F31" s="4">
        <v>2.7858329999999998</v>
      </c>
      <c r="G31" s="4">
        <f t="shared" si="1"/>
        <v>4.0270373961910936E-3</v>
      </c>
      <c r="H31" s="4">
        <v>67.828159999999997</v>
      </c>
      <c r="I31" s="4">
        <v>64.048490000000001</v>
      </c>
      <c r="J31" s="4">
        <v>16843.190993</v>
      </c>
      <c r="K31" s="23">
        <v>1214.79</v>
      </c>
      <c r="L31" s="4">
        <v>2.3508330000000002</v>
      </c>
      <c r="M31" s="4">
        <f t="shared" si="2"/>
        <v>4.0270373961910936E-3</v>
      </c>
      <c r="N31" s="4">
        <v>16843.190993</v>
      </c>
      <c r="O31" s="4">
        <v>10386</v>
      </c>
      <c r="P31" s="4">
        <v>9790</v>
      </c>
      <c r="Q31" s="4">
        <v>8366</v>
      </c>
      <c r="R31" s="4">
        <v>11000</v>
      </c>
      <c r="T31" s="4">
        <v>72.937250000000006</v>
      </c>
      <c r="U31" s="4">
        <v>62.470020000000005</v>
      </c>
      <c r="V31" s="4">
        <v>50.318580000000004</v>
      </c>
      <c r="W31" s="4">
        <v>73.783600000000007</v>
      </c>
      <c r="AJ31" s="22"/>
    </row>
    <row r="32" spans="1:40" x14ac:dyDescent="0.35">
      <c r="A32" s="21" t="s">
        <v>35</v>
      </c>
      <c r="B32" s="4">
        <v>11628</v>
      </c>
      <c r="C32" s="4">
        <v>11130</v>
      </c>
      <c r="D32" s="4">
        <v>16253.972229999999</v>
      </c>
      <c r="E32" s="22">
        <v>10629</v>
      </c>
      <c r="F32" s="4">
        <v>1.8025</v>
      </c>
      <c r="G32" s="4">
        <f t="shared" si="1"/>
        <v>6.5492504484401977E-3</v>
      </c>
      <c r="H32" s="4">
        <v>114.9438</v>
      </c>
      <c r="I32" s="4">
        <v>67.828159999999997</v>
      </c>
      <c r="J32" s="4">
        <v>17550.680174000001</v>
      </c>
      <c r="K32" s="23">
        <v>2153.8000000000002</v>
      </c>
      <c r="L32" s="4">
        <v>2.5408330000000001</v>
      </c>
      <c r="M32" s="4">
        <f t="shared" si="2"/>
        <v>6.5492504484401977E-3</v>
      </c>
      <c r="N32" s="4">
        <v>17550.680174000001</v>
      </c>
      <c r="O32" s="4">
        <v>10374</v>
      </c>
      <c r="P32" s="4">
        <v>10386</v>
      </c>
      <c r="Q32" s="4">
        <v>9790</v>
      </c>
      <c r="R32" s="4">
        <v>8366</v>
      </c>
      <c r="T32" s="4">
        <v>64.048490000000001</v>
      </c>
      <c r="U32" s="4">
        <v>72.937250000000006</v>
      </c>
      <c r="V32" s="4">
        <v>62.470020000000005</v>
      </c>
      <c r="W32" s="4">
        <v>50.318580000000004</v>
      </c>
      <c r="AF32" t="s">
        <v>38</v>
      </c>
      <c r="AG32"/>
      <c r="AH32"/>
      <c r="AI32"/>
      <c r="AJ32"/>
      <c r="AK32"/>
      <c r="AL32"/>
      <c r="AM32"/>
      <c r="AN32"/>
    </row>
    <row r="33" spans="1:41" ht="15" thickBot="1" x14ac:dyDescent="0.4">
      <c r="A33" s="21" t="s">
        <v>36</v>
      </c>
      <c r="B33" s="4">
        <v>12004</v>
      </c>
      <c r="C33" s="4">
        <v>11628</v>
      </c>
      <c r="D33" s="4">
        <v>16843.190993</v>
      </c>
      <c r="E33" s="22">
        <v>10877</v>
      </c>
      <c r="F33" s="4">
        <v>2.3508330000000002</v>
      </c>
      <c r="G33" s="4">
        <f t="shared" si="1"/>
        <v>7.473979730978051E-3</v>
      </c>
      <c r="H33" s="4">
        <v>136.07142999999999</v>
      </c>
      <c r="I33" s="4">
        <v>114.9438</v>
      </c>
      <c r="J33" s="4">
        <v>18206.020741</v>
      </c>
      <c r="K33" s="23">
        <v>2417.39</v>
      </c>
      <c r="L33" s="4">
        <v>2.1358329999999999</v>
      </c>
      <c r="M33" s="4">
        <f t="shared" si="2"/>
        <v>7.473979730978051E-3</v>
      </c>
      <c r="N33" s="4">
        <v>18206.020741</v>
      </c>
      <c r="O33" s="4">
        <v>11130</v>
      </c>
      <c r="P33" s="4">
        <v>10374</v>
      </c>
      <c r="Q33" s="4">
        <v>10386</v>
      </c>
      <c r="R33" s="4">
        <v>9790</v>
      </c>
      <c r="T33" s="4">
        <v>67.828159999999997</v>
      </c>
      <c r="U33" s="4">
        <v>64.048490000000001</v>
      </c>
      <c r="V33" s="4">
        <v>72.937250000000006</v>
      </c>
      <c r="W33" s="4">
        <v>62.470020000000005</v>
      </c>
      <c r="AF33"/>
      <c r="AG33"/>
      <c r="AH33"/>
      <c r="AI33"/>
      <c r="AJ33"/>
      <c r="AK33"/>
      <c r="AL33"/>
      <c r="AM33"/>
      <c r="AN33"/>
    </row>
    <row r="34" spans="1:41" x14ac:dyDescent="0.35">
      <c r="A34" s="24" t="s">
        <v>37</v>
      </c>
      <c r="B34" s="4">
        <v>10564</v>
      </c>
      <c r="C34" s="4">
        <v>12004</v>
      </c>
      <c r="D34" s="4">
        <v>17550.680174000001</v>
      </c>
      <c r="E34" s="22">
        <v>12283</v>
      </c>
      <c r="F34" s="4">
        <v>2.5408330000000001</v>
      </c>
      <c r="G34" s="4">
        <f t="shared" si="1"/>
        <v>5.9140467758880605E-3</v>
      </c>
      <c r="H34" s="4">
        <v>110.56376000000002</v>
      </c>
      <c r="I34" s="4">
        <v>136.07142999999999</v>
      </c>
      <c r="J34" s="4">
        <v>18695.110841999998</v>
      </c>
      <c r="K34" s="23">
        <v>1784.77</v>
      </c>
      <c r="L34" s="4">
        <v>1.8416669999999999</v>
      </c>
      <c r="M34" s="4">
        <f t="shared" si="2"/>
        <v>5.9140467758880605E-3</v>
      </c>
      <c r="N34" s="4">
        <v>18695.110841999998</v>
      </c>
      <c r="O34" s="4">
        <v>11628</v>
      </c>
      <c r="P34" s="4">
        <v>11130</v>
      </c>
      <c r="Q34" s="4">
        <v>10374</v>
      </c>
      <c r="R34" s="4">
        <v>10386</v>
      </c>
      <c r="T34" s="4">
        <v>114.9438</v>
      </c>
      <c r="U34" s="4">
        <v>67.828159999999997</v>
      </c>
      <c r="V34" s="4">
        <v>64.048490000000001</v>
      </c>
      <c r="W34" s="4">
        <v>72.937250000000006</v>
      </c>
      <c r="AF34" s="13" t="s">
        <v>39</v>
      </c>
      <c r="AG34" s="13"/>
      <c r="AH34"/>
      <c r="AI34"/>
      <c r="AJ34"/>
      <c r="AK34"/>
      <c r="AL34"/>
      <c r="AM34"/>
      <c r="AN34"/>
    </row>
    <row r="35" spans="1:41" x14ac:dyDescent="0.35">
      <c r="A35" s="6">
        <v>2017</v>
      </c>
      <c r="B35" s="4">
        <v>10442</v>
      </c>
      <c r="C35" s="4">
        <v>10564</v>
      </c>
      <c r="D35" s="4">
        <v>18206.020741</v>
      </c>
      <c r="E35" s="22">
        <v>12885</v>
      </c>
      <c r="F35" s="4">
        <v>2.1358329999999999</v>
      </c>
      <c r="G35" s="4">
        <f t="shared" si="1"/>
        <v>7.8135313633430816E-3</v>
      </c>
      <c r="H35" s="4">
        <v>152.18678</v>
      </c>
      <c r="I35" s="4">
        <v>110.56376000000002</v>
      </c>
      <c r="J35" s="4">
        <v>19477.336549</v>
      </c>
      <c r="K35" s="23">
        <v>1761.54</v>
      </c>
      <c r="L35" s="4">
        <v>2.33</v>
      </c>
      <c r="M35" s="4">
        <f t="shared" si="2"/>
        <v>7.8135313633430816E-3</v>
      </c>
      <c r="N35" s="4">
        <v>19477.336549</v>
      </c>
      <c r="O35" s="4">
        <v>12004</v>
      </c>
      <c r="P35" s="4">
        <v>11628</v>
      </c>
      <c r="Q35" s="4">
        <v>11130</v>
      </c>
      <c r="R35" s="4">
        <v>10374</v>
      </c>
      <c r="T35" s="4">
        <v>136.07142999999999</v>
      </c>
      <c r="U35" s="4">
        <v>114.9438</v>
      </c>
      <c r="V35" s="4">
        <v>67.828159999999997</v>
      </c>
      <c r="W35" s="4">
        <v>64.048490000000001</v>
      </c>
      <c r="AF35" t="s">
        <v>40</v>
      </c>
      <c r="AG35">
        <v>0.82821240630116277</v>
      </c>
      <c r="AH35"/>
      <c r="AI35"/>
      <c r="AJ35"/>
      <c r="AK35"/>
      <c r="AL35"/>
      <c r="AM35"/>
      <c r="AN35"/>
    </row>
    <row r="36" spans="1:41" x14ac:dyDescent="0.35">
      <c r="A36" s="6">
        <v>2018</v>
      </c>
      <c r="B36" s="4">
        <v>10856</v>
      </c>
      <c r="C36" s="4">
        <v>10442</v>
      </c>
      <c r="D36" s="4">
        <v>18695.110841999998</v>
      </c>
      <c r="E36" s="22">
        <v>13430</v>
      </c>
      <c r="F36" s="4">
        <v>1.8416669999999999</v>
      </c>
      <c r="G36" s="4">
        <f t="shared" si="1"/>
        <v>1.1345641151249907E-2</v>
      </c>
      <c r="H36" s="4">
        <v>232.9607</v>
      </c>
      <c r="I36" s="4">
        <v>152.18678</v>
      </c>
      <c r="J36" s="4">
        <v>20533.057312000001</v>
      </c>
      <c r="K36" s="26">
        <v>2431.4360999999999</v>
      </c>
      <c r="L36" s="4">
        <v>2.91</v>
      </c>
      <c r="M36" s="4">
        <f t="shared" si="2"/>
        <v>1.1345641151249907E-2</v>
      </c>
      <c r="N36" s="4">
        <v>20533.057312000001</v>
      </c>
      <c r="O36" s="4">
        <v>10564</v>
      </c>
      <c r="P36" s="4">
        <v>12004</v>
      </c>
      <c r="Q36" s="4">
        <v>11628</v>
      </c>
      <c r="R36" s="4">
        <v>11130</v>
      </c>
      <c r="T36" s="4">
        <v>110.56376000000002</v>
      </c>
      <c r="U36" s="4">
        <v>136.07142999999999</v>
      </c>
      <c r="V36" s="4">
        <v>114.9438</v>
      </c>
      <c r="W36" s="4">
        <v>67.828159999999997</v>
      </c>
      <c r="AF36" t="s">
        <v>41</v>
      </c>
      <c r="AG36" s="7">
        <v>0.68593578995116233</v>
      </c>
      <c r="AH36"/>
      <c r="AI36"/>
      <c r="AJ36"/>
      <c r="AK36"/>
      <c r="AL36"/>
      <c r="AM36"/>
      <c r="AN36"/>
    </row>
    <row r="37" spans="1:41" x14ac:dyDescent="0.35">
      <c r="A37" s="6">
        <v>2019</v>
      </c>
      <c r="B37" s="4">
        <v>12064</v>
      </c>
      <c r="C37" s="4">
        <v>10856</v>
      </c>
      <c r="D37" s="4">
        <v>19477.336549</v>
      </c>
      <c r="E37" s="22">
        <v>15558</v>
      </c>
      <c r="F37" s="4">
        <v>2.33</v>
      </c>
      <c r="G37" s="4">
        <f t="shared" si="1"/>
        <v>1.0467376173771591E-2</v>
      </c>
      <c r="H37" s="4">
        <v>223.80271999999997</v>
      </c>
      <c r="I37" s="4">
        <v>232.9607</v>
      </c>
      <c r="J37" s="4">
        <v>21380.976118999999</v>
      </c>
      <c r="K37" s="26">
        <v>2358.4553000000001</v>
      </c>
      <c r="L37" s="4">
        <v>2.1441669999999999</v>
      </c>
      <c r="M37" s="4">
        <f t="shared" si="2"/>
        <v>1.0467376173771591E-2</v>
      </c>
      <c r="N37" s="4">
        <v>21380.976118999999</v>
      </c>
      <c r="O37" s="4">
        <v>10442</v>
      </c>
      <c r="P37" s="4">
        <v>10564</v>
      </c>
      <c r="Q37" s="4">
        <v>12004</v>
      </c>
      <c r="R37" s="4">
        <v>11628</v>
      </c>
      <c r="T37" s="4">
        <v>152.18678</v>
      </c>
      <c r="U37" s="4">
        <v>110.56376000000002</v>
      </c>
      <c r="V37" s="4">
        <v>136.07142999999999</v>
      </c>
      <c r="W37" s="4">
        <v>114.9438</v>
      </c>
      <c r="AF37" t="s">
        <v>42</v>
      </c>
      <c r="AG37">
        <v>0.67546698294953444</v>
      </c>
      <c r="AH37"/>
      <c r="AI37"/>
      <c r="AJ37"/>
      <c r="AK37"/>
      <c r="AL37"/>
      <c r="AM37"/>
      <c r="AN37"/>
    </row>
    <row r="38" spans="1:41" x14ac:dyDescent="0.35">
      <c r="A38" s="6">
        <v>2020</v>
      </c>
      <c r="B38" s="4">
        <v>12068</v>
      </c>
      <c r="C38" s="4">
        <v>12064</v>
      </c>
      <c r="D38" s="4">
        <v>20533.057312000001</v>
      </c>
      <c r="E38" s="25">
        <v>20764</v>
      </c>
      <c r="F38" s="4">
        <v>2.91</v>
      </c>
      <c r="G38" s="4">
        <f t="shared" si="1"/>
        <v>1.2944497593431211E-2</v>
      </c>
      <c r="H38" s="4">
        <v>272.61725000000001</v>
      </c>
      <c r="I38" s="4">
        <v>223.80271999999997</v>
      </c>
      <c r="J38" s="4">
        <v>21060.473612999998</v>
      </c>
      <c r="K38" s="26">
        <v>1896.6898699999997</v>
      </c>
      <c r="L38" s="4">
        <v>0.89416660000000003</v>
      </c>
      <c r="M38" s="4">
        <f t="shared" si="2"/>
        <v>1.2944497593431211E-2</v>
      </c>
      <c r="N38" s="4">
        <v>21060.473612999998</v>
      </c>
      <c r="O38" s="4">
        <v>10856</v>
      </c>
      <c r="P38" s="4">
        <v>10442</v>
      </c>
      <c r="Q38" s="4">
        <v>10564</v>
      </c>
      <c r="R38" s="4">
        <v>12004</v>
      </c>
      <c r="T38" s="4">
        <v>232.9607</v>
      </c>
      <c r="U38" s="4">
        <v>152.18678</v>
      </c>
      <c r="V38" s="4">
        <v>110.56376000000002</v>
      </c>
      <c r="W38" s="4">
        <v>136.07142999999999</v>
      </c>
      <c r="AF38" t="s">
        <v>43</v>
      </c>
      <c r="AG38">
        <v>2069.5617101772145</v>
      </c>
      <c r="AH38"/>
      <c r="AI38"/>
      <c r="AJ38"/>
      <c r="AK38"/>
      <c r="AL38"/>
      <c r="AM38"/>
      <c r="AN38"/>
    </row>
    <row r="39" spans="1:41" ht="15" thickBot="1" x14ac:dyDescent="0.4">
      <c r="A39" s="6">
        <v>2021</v>
      </c>
      <c r="B39" s="4">
        <v>15936</v>
      </c>
      <c r="C39" s="4">
        <v>12068</v>
      </c>
      <c r="D39" s="4">
        <v>21380.976118999999</v>
      </c>
      <c r="E39" s="25">
        <v>21559</v>
      </c>
      <c r="F39" s="4">
        <v>2.1441669999999999</v>
      </c>
      <c r="G39" s="4">
        <f t="shared" si="1"/>
        <v>2.4996606745586989E-2</v>
      </c>
      <c r="H39" s="4">
        <v>582.79790000000003</v>
      </c>
      <c r="I39" s="4">
        <v>272.61725000000001</v>
      </c>
      <c r="J39" s="4">
        <v>23315.080559999999</v>
      </c>
      <c r="K39" s="26">
        <v>3474.2368000000001</v>
      </c>
      <c r="L39" s="4">
        <v>1.4424999999999999</v>
      </c>
      <c r="M39" s="4">
        <f t="shared" si="2"/>
        <v>2.4996606745586989E-2</v>
      </c>
      <c r="N39" s="4">
        <v>23315.080559999999</v>
      </c>
      <c r="O39" s="4">
        <v>12064</v>
      </c>
      <c r="P39" s="4">
        <v>10856</v>
      </c>
      <c r="Q39" s="4">
        <v>10442</v>
      </c>
      <c r="R39" s="4">
        <v>10564</v>
      </c>
      <c r="T39" s="4">
        <v>223.80271999999997</v>
      </c>
      <c r="U39" s="4">
        <v>232.9607</v>
      </c>
      <c r="V39" s="4">
        <v>152.18678</v>
      </c>
      <c r="W39" s="4">
        <v>110.56376000000002</v>
      </c>
      <c r="AF39" s="11" t="s">
        <v>44</v>
      </c>
      <c r="AG39" s="11">
        <v>32</v>
      </c>
      <c r="AH39"/>
      <c r="AI39"/>
      <c r="AJ39"/>
      <c r="AK39"/>
      <c r="AL39"/>
      <c r="AM39"/>
      <c r="AN39"/>
    </row>
    <row r="40" spans="1:41" x14ac:dyDescent="0.35">
      <c r="A40" s="6">
        <v>2022</v>
      </c>
      <c r="B40" s="4">
        <v>17368</v>
      </c>
      <c r="C40" s="4">
        <v>15936</v>
      </c>
      <c r="D40" s="4">
        <v>21060.473612999998</v>
      </c>
      <c r="E40" s="25">
        <v>18422</v>
      </c>
      <c r="F40" s="4">
        <v>0.89416660000000003</v>
      </c>
      <c r="G40" s="4">
        <f t="shared" si="1"/>
        <v>1.4147458831938483E-2</v>
      </c>
      <c r="H40" s="4">
        <v>360.23250000000002</v>
      </c>
      <c r="I40" s="4">
        <v>582.79790000000003</v>
      </c>
      <c r="J40" s="4">
        <v>25462.7</v>
      </c>
      <c r="K40" s="27">
        <v>1997.9215000000002</v>
      </c>
      <c r="L40" s="4">
        <v>2.951667</v>
      </c>
      <c r="M40" s="4">
        <f t="shared" si="2"/>
        <v>1.4147458831938483E-2</v>
      </c>
      <c r="N40" s="4">
        <v>25462.7</v>
      </c>
      <c r="O40" s="4">
        <v>12068</v>
      </c>
      <c r="P40" s="4">
        <v>12064</v>
      </c>
      <c r="Q40" s="4">
        <v>10856</v>
      </c>
      <c r="R40" s="4">
        <v>10442</v>
      </c>
      <c r="S40" s="127"/>
      <c r="T40" s="4">
        <v>272.61725000000001</v>
      </c>
      <c r="U40" s="4">
        <v>223.80271999999997</v>
      </c>
      <c r="V40" s="4">
        <v>232.9607</v>
      </c>
      <c r="W40" s="4">
        <v>152.18678</v>
      </c>
      <c r="AF40"/>
      <c r="AG40"/>
      <c r="AH40"/>
      <c r="AI40"/>
      <c r="AJ40"/>
      <c r="AK40"/>
      <c r="AL40"/>
      <c r="AM40"/>
      <c r="AN40"/>
    </row>
    <row r="41" spans="1:41" ht="15" thickBot="1" x14ac:dyDescent="0.4">
      <c r="D41"/>
      <c r="E41"/>
      <c r="F41"/>
      <c r="G41"/>
      <c r="AF41" t="s">
        <v>45</v>
      </c>
      <c r="AG41"/>
      <c r="AH41"/>
      <c r="AI41"/>
      <c r="AJ41"/>
      <c r="AK41"/>
      <c r="AL41"/>
      <c r="AM41"/>
      <c r="AN41"/>
    </row>
    <row r="42" spans="1:41" x14ac:dyDescent="0.35">
      <c r="D42"/>
      <c r="E42"/>
      <c r="F42"/>
      <c r="G42"/>
      <c r="AF42" s="12"/>
      <c r="AG42" s="12" t="s">
        <v>50</v>
      </c>
      <c r="AH42" s="12" t="s">
        <v>51</v>
      </c>
      <c r="AI42" s="12" t="s">
        <v>52</v>
      </c>
      <c r="AJ42" s="12" t="s">
        <v>53</v>
      </c>
      <c r="AK42" s="12" t="s">
        <v>54</v>
      </c>
      <c r="AL42"/>
      <c r="AM42"/>
      <c r="AN42"/>
    </row>
    <row r="43" spans="1:41" x14ac:dyDescent="0.35">
      <c r="AF43" t="s">
        <v>46</v>
      </c>
      <c r="AG43">
        <v>1</v>
      </c>
      <c r="AH43">
        <v>280635773.83305091</v>
      </c>
      <c r="AI43">
        <v>280635773.83305091</v>
      </c>
      <c r="AJ43">
        <v>65.521867949662067</v>
      </c>
      <c r="AK43">
        <v>4.9076861428417503E-9</v>
      </c>
      <c r="AL43"/>
      <c r="AM43"/>
      <c r="AN43"/>
    </row>
    <row r="44" spans="1:41" x14ac:dyDescent="0.35">
      <c r="AF44" t="s">
        <v>47</v>
      </c>
      <c r="AG44">
        <v>30</v>
      </c>
      <c r="AH44">
        <v>128492570.16694911</v>
      </c>
      <c r="AI44">
        <v>4283085.6722316369</v>
      </c>
      <c r="AJ44"/>
      <c r="AK44"/>
      <c r="AL44"/>
      <c r="AM44"/>
      <c r="AN44"/>
    </row>
    <row r="45" spans="1:41" ht="15" thickBot="1" x14ac:dyDescent="0.4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T45"/>
      <c r="U45"/>
      <c r="V45"/>
      <c r="W45"/>
      <c r="X45"/>
      <c r="AF45" s="11" t="s">
        <v>48</v>
      </c>
      <c r="AG45" s="11">
        <v>31</v>
      </c>
      <c r="AH45" s="11">
        <v>409128344</v>
      </c>
      <c r="AI45" s="11"/>
      <c r="AJ45" s="11"/>
      <c r="AK45" s="11"/>
      <c r="AL45"/>
      <c r="AM45"/>
      <c r="AN45"/>
    </row>
    <row r="46" spans="1:41" ht="15" thickBot="1" x14ac:dyDescent="0.4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T46"/>
      <c r="U46"/>
      <c r="V46"/>
      <c r="W46"/>
      <c r="X46"/>
      <c r="AF46"/>
      <c r="AG46"/>
      <c r="AH46"/>
      <c r="AI46"/>
      <c r="AJ46"/>
      <c r="AK46"/>
      <c r="AL46"/>
      <c r="AM46"/>
      <c r="AN46"/>
      <c r="AO46"/>
    </row>
    <row r="47" spans="1:41" x14ac:dyDescent="0.3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T47"/>
      <c r="U47"/>
      <c r="V47"/>
      <c r="W47"/>
      <c r="X47"/>
      <c r="AF47" s="12"/>
      <c r="AG47" s="12" t="s">
        <v>55</v>
      </c>
      <c r="AH47" s="12" t="s">
        <v>43</v>
      </c>
      <c r="AI47" s="12" t="s">
        <v>56</v>
      </c>
      <c r="AJ47" s="12" t="s">
        <v>57</v>
      </c>
      <c r="AK47" s="12" t="s">
        <v>58</v>
      </c>
      <c r="AL47" s="12" t="s">
        <v>59</v>
      </c>
      <c r="AM47"/>
      <c r="AN47"/>
      <c r="AO47"/>
    </row>
    <row r="48" spans="1:41" x14ac:dyDescent="0.35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T48"/>
      <c r="U48"/>
      <c r="V48"/>
      <c r="W48"/>
      <c r="X48"/>
      <c r="AF48" t="s">
        <v>49</v>
      </c>
      <c r="AG48">
        <v>1738.1831977678494</v>
      </c>
      <c r="AH48">
        <v>1050.015832312778</v>
      </c>
      <c r="AI48">
        <v>1.6553876087175803</v>
      </c>
      <c r="AJ48">
        <v>0.10827148081627981</v>
      </c>
      <c r="AK48">
        <v>-406.23521524475655</v>
      </c>
      <c r="AL48">
        <v>3882.6016107804553</v>
      </c>
      <c r="AM48"/>
      <c r="AN48"/>
      <c r="AO48"/>
    </row>
    <row r="49" spans="2:41" ht="15" thickBot="1" x14ac:dyDescent="0.4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T49"/>
      <c r="U49"/>
      <c r="V49"/>
      <c r="W49"/>
      <c r="X49"/>
      <c r="AF49" s="11" t="s">
        <v>6</v>
      </c>
      <c r="AG49" s="11">
        <v>0.85868403427293516</v>
      </c>
      <c r="AH49" s="11">
        <v>0.10608164677634525</v>
      </c>
      <c r="AI49" s="11">
        <v>8.0945579218177244</v>
      </c>
      <c r="AJ49" s="11">
        <v>4.9076861428417321E-9</v>
      </c>
      <c r="AK49" s="11">
        <v>0.64203640894252823</v>
      </c>
      <c r="AL49" s="11">
        <v>1.075331659603342</v>
      </c>
      <c r="AM49"/>
      <c r="AN49"/>
      <c r="AO49"/>
    </row>
    <row r="50" spans="2:41" x14ac:dyDescent="0.35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T50"/>
      <c r="U50"/>
      <c r="V50"/>
      <c r="W50"/>
      <c r="X50"/>
      <c r="AF50"/>
      <c r="AG50"/>
      <c r="AH50"/>
      <c r="AI50"/>
      <c r="AJ50"/>
      <c r="AK50"/>
      <c r="AL50"/>
      <c r="AM50"/>
      <c r="AN50"/>
      <c r="AO50"/>
    </row>
    <row r="51" spans="2:41" x14ac:dyDescent="0.35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T51"/>
      <c r="U51"/>
      <c r="V51"/>
      <c r="W51"/>
      <c r="X51"/>
      <c r="AF51"/>
      <c r="AG51"/>
      <c r="AH51"/>
      <c r="AI51"/>
      <c r="AJ51"/>
      <c r="AK51"/>
      <c r="AL51"/>
      <c r="AM51"/>
      <c r="AN51"/>
    </row>
    <row r="52" spans="2:41" x14ac:dyDescent="0.35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T52"/>
      <c r="U52"/>
      <c r="V52"/>
      <c r="W52"/>
      <c r="X52"/>
      <c r="AF52" s="10" t="s">
        <v>91</v>
      </c>
      <c r="AG52"/>
      <c r="AH52"/>
      <c r="AI52"/>
      <c r="AJ52"/>
      <c r="AK52"/>
      <c r="AL52"/>
      <c r="AM52"/>
      <c r="AN52"/>
    </row>
    <row r="53" spans="2:41" x14ac:dyDescent="0.35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T53"/>
      <c r="U53"/>
      <c r="V53"/>
      <c r="W53"/>
      <c r="X53"/>
    </row>
    <row r="54" spans="2:41" x14ac:dyDescent="0.35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T54"/>
      <c r="U54"/>
      <c r="V54"/>
      <c r="W54"/>
      <c r="X54"/>
      <c r="AF54" t="s">
        <v>38</v>
      </c>
      <c r="AG54"/>
      <c r="AH54"/>
      <c r="AI54"/>
      <c r="AJ54"/>
      <c r="AK54"/>
      <c r="AL54"/>
      <c r="AM54"/>
      <c r="AN54"/>
    </row>
    <row r="55" spans="2:41" ht="15" thickBot="1" x14ac:dyDescent="0.4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T55"/>
      <c r="U55"/>
      <c r="V55"/>
      <c r="W55"/>
      <c r="X55"/>
      <c r="AF55"/>
      <c r="AG55"/>
      <c r="AH55"/>
      <c r="AI55"/>
      <c r="AJ55"/>
      <c r="AK55"/>
      <c r="AL55"/>
      <c r="AM55"/>
      <c r="AN55"/>
    </row>
    <row r="56" spans="2:41" x14ac:dyDescent="0.35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T56"/>
      <c r="U56"/>
      <c r="V56"/>
      <c r="W56"/>
      <c r="X56"/>
      <c r="AF56" s="13" t="s">
        <v>39</v>
      </c>
      <c r="AG56" s="13"/>
      <c r="AH56"/>
      <c r="AI56"/>
      <c r="AJ56"/>
      <c r="AK56"/>
      <c r="AL56"/>
      <c r="AM56"/>
      <c r="AN56"/>
    </row>
    <row r="57" spans="2:41" x14ac:dyDescent="0.35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T57"/>
      <c r="U57"/>
      <c r="V57"/>
      <c r="W57"/>
      <c r="X57"/>
      <c r="AF57" t="s">
        <v>40</v>
      </c>
      <c r="AG57">
        <v>0.91640094836106645</v>
      </c>
      <c r="AH57"/>
      <c r="AI57"/>
      <c r="AJ57"/>
      <c r="AK57"/>
      <c r="AL57"/>
      <c r="AM57"/>
      <c r="AN57"/>
    </row>
    <row r="58" spans="2:41" x14ac:dyDescent="0.35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T58"/>
      <c r="U58"/>
      <c r="V58"/>
      <c r="W58"/>
      <c r="X58"/>
      <c r="AF58" t="s">
        <v>41</v>
      </c>
      <c r="AG58" s="7">
        <v>0.83979069815706198</v>
      </c>
      <c r="AH58"/>
      <c r="AI58"/>
      <c r="AJ58"/>
      <c r="AK58"/>
      <c r="AL58"/>
      <c r="AM58"/>
      <c r="AN58"/>
    </row>
    <row r="59" spans="2:41" x14ac:dyDescent="0.35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T59"/>
      <c r="U59"/>
      <c r="V59"/>
      <c r="W59"/>
      <c r="X59"/>
      <c r="AF59" t="s">
        <v>42</v>
      </c>
      <c r="AG59">
        <v>0.8160559867729229</v>
      </c>
      <c r="AH59"/>
      <c r="AI59"/>
      <c r="AJ59"/>
      <c r="AK59"/>
      <c r="AL59"/>
      <c r="AM59"/>
      <c r="AN59"/>
    </row>
    <row r="60" spans="2:41" x14ac:dyDescent="0.35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T60"/>
      <c r="U60"/>
      <c r="V60"/>
      <c r="W60"/>
      <c r="X60"/>
      <c r="AF60" t="s">
        <v>43</v>
      </c>
      <c r="AG60">
        <v>1558.087221877415</v>
      </c>
      <c r="AH60"/>
      <c r="AI60"/>
      <c r="AJ60"/>
      <c r="AK60"/>
      <c r="AL60"/>
      <c r="AM60"/>
      <c r="AN60"/>
    </row>
    <row r="61" spans="2:41" ht="15" thickBot="1" x14ac:dyDescent="0.4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T61"/>
      <c r="U61"/>
      <c r="V61"/>
      <c r="W61"/>
      <c r="X61"/>
      <c r="AF61" s="11" t="s">
        <v>44</v>
      </c>
      <c r="AG61" s="11">
        <v>32</v>
      </c>
      <c r="AH61"/>
      <c r="AI61"/>
      <c r="AJ61"/>
      <c r="AK61"/>
      <c r="AL61"/>
      <c r="AM61"/>
      <c r="AN61"/>
    </row>
    <row r="62" spans="2:41" x14ac:dyDescent="0.35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T62"/>
      <c r="U62"/>
      <c r="V62"/>
      <c r="W62"/>
      <c r="X62"/>
      <c r="AF62"/>
      <c r="AG62"/>
      <c r="AH62"/>
      <c r="AI62"/>
      <c r="AJ62"/>
      <c r="AK62"/>
      <c r="AL62"/>
      <c r="AM62"/>
      <c r="AN62"/>
    </row>
    <row r="63" spans="2:41" ht="15" thickBot="1" x14ac:dyDescent="0.4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T63"/>
      <c r="U63"/>
      <c r="V63"/>
      <c r="W63"/>
      <c r="X63"/>
      <c r="AF63" t="s">
        <v>45</v>
      </c>
      <c r="AG63"/>
      <c r="AH63"/>
      <c r="AI63"/>
      <c r="AJ63"/>
      <c r="AK63"/>
      <c r="AL63"/>
      <c r="AM63"/>
      <c r="AN63"/>
    </row>
    <row r="64" spans="2:41" x14ac:dyDescent="0.35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T64"/>
      <c r="U64"/>
      <c r="V64"/>
      <c r="W64"/>
      <c r="X64"/>
      <c r="AF64" s="12"/>
      <c r="AG64" s="12" t="s">
        <v>50</v>
      </c>
      <c r="AH64" s="12" t="s">
        <v>51</v>
      </c>
      <c r="AI64" s="12" t="s">
        <v>52</v>
      </c>
      <c r="AJ64" s="12" t="s">
        <v>53</v>
      </c>
      <c r="AK64" s="12" t="s">
        <v>54</v>
      </c>
      <c r="AL64"/>
      <c r="AM64"/>
      <c r="AN64"/>
    </row>
    <row r="65" spans="2:40" x14ac:dyDescent="0.35"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T65"/>
      <c r="U65"/>
      <c r="V65"/>
      <c r="W65"/>
      <c r="X65"/>
      <c r="AF65" t="s">
        <v>46</v>
      </c>
      <c r="AG65">
        <v>4</v>
      </c>
      <c r="AH65">
        <v>343582177.64360261</v>
      </c>
      <c r="AI65">
        <v>85895544.410900652</v>
      </c>
      <c r="AJ65">
        <v>35.382385088460062</v>
      </c>
      <c r="AK65">
        <v>2.2620387016271752E-10</v>
      </c>
      <c r="AL65"/>
      <c r="AM65"/>
      <c r="AN65"/>
    </row>
    <row r="66" spans="2:40" x14ac:dyDescent="0.3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T66"/>
      <c r="U66"/>
      <c r="V66"/>
      <c r="W66"/>
      <c r="X66"/>
      <c r="AF66" t="s">
        <v>47</v>
      </c>
      <c r="AG66">
        <v>27</v>
      </c>
      <c r="AH66">
        <v>65546166.35639739</v>
      </c>
      <c r="AI66">
        <v>2427635.7909776811</v>
      </c>
      <c r="AJ66"/>
      <c r="AK66"/>
      <c r="AL66"/>
      <c r="AM66"/>
      <c r="AN66"/>
    </row>
    <row r="67" spans="2:40" ht="15" thickBot="1" x14ac:dyDescent="0.4"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T67"/>
      <c r="U67"/>
      <c r="V67"/>
      <c r="W67"/>
      <c r="X67"/>
      <c r="AF67" s="11" t="s">
        <v>48</v>
      </c>
      <c r="AG67" s="11">
        <v>31</v>
      </c>
      <c r="AH67" s="11">
        <v>409128344</v>
      </c>
      <c r="AI67" s="11"/>
      <c r="AJ67" s="11"/>
      <c r="AK67" s="11"/>
      <c r="AL67"/>
      <c r="AM67"/>
      <c r="AN67"/>
    </row>
    <row r="68" spans="2:40" ht="15" thickBot="1" x14ac:dyDescent="0.4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T68"/>
      <c r="U68"/>
      <c r="V68"/>
      <c r="W68"/>
      <c r="X68"/>
      <c r="AF68"/>
      <c r="AG68"/>
      <c r="AH68"/>
      <c r="AI68"/>
      <c r="AJ68"/>
      <c r="AK68"/>
      <c r="AL68"/>
      <c r="AM68"/>
      <c r="AN68"/>
    </row>
    <row r="69" spans="2:40" x14ac:dyDescent="0.35"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T69"/>
      <c r="U69"/>
      <c r="V69"/>
      <c r="W69"/>
      <c r="X69"/>
      <c r="AF69" s="12"/>
      <c r="AG69" s="12" t="s">
        <v>55</v>
      </c>
      <c r="AH69" s="12" t="s">
        <v>43</v>
      </c>
      <c r="AI69" s="12" t="s">
        <v>56</v>
      </c>
      <c r="AJ69" s="12" t="s">
        <v>57</v>
      </c>
      <c r="AK69" s="12" t="s">
        <v>58</v>
      </c>
      <c r="AL69" s="12" t="s">
        <v>59</v>
      </c>
      <c r="AM69"/>
      <c r="AN69"/>
    </row>
    <row r="70" spans="2:40" x14ac:dyDescent="0.35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T70"/>
      <c r="U70"/>
      <c r="V70"/>
      <c r="W70"/>
      <c r="X70"/>
      <c r="AF70" t="s">
        <v>49</v>
      </c>
      <c r="AG70">
        <v>17335.993629669851</v>
      </c>
      <c r="AH70">
        <v>4800.2747854223071</v>
      </c>
      <c r="AI70">
        <v>3.6114585944780879</v>
      </c>
      <c r="AJ70">
        <v>1.2250549898705845E-3</v>
      </c>
      <c r="AK70">
        <v>7486.6433374495045</v>
      </c>
      <c r="AL70">
        <v>27185.343921890199</v>
      </c>
      <c r="AM70"/>
      <c r="AN70"/>
    </row>
    <row r="71" spans="2:40" x14ac:dyDescent="0.35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T71"/>
      <c r="U71"/>
      <c r="V71"/>
      <c r="W71"/>
      <c r="X71"/>
      <c r="AF71" s="4" t="s">
        <v>6</v>
      </c>
      <c r="AG71">
        <v>0.22822568820068032</v>
      </c>
      <c r="AH71">
        <v>0.14918534326753313</v>
      </c>
      <c r="AI71">
        <v>1.5298130714583982</v>
      </c>
      <c r="AJ71" s="15">
        <v>0.1376959221155595</v>
      </c>
      <c r="AK71">
        <v>-7.7877351727230953E-2</v>
      </c>
      <c r="AL71">
        <v>0.53432872812859156</v>
      </c>
      <c r="AM71"/>
      <c r="AN71"/>
    </row>
    <row r="72" spans="2:40" x14ac:dyDescent="0.35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T72"/>
      <c r="U72"/>
      <c r="V72"/>
      <c r="W72"/>
      <c r="X72"/>
      <c r="AF72" s="4" t="s">
        <v>7</v>
      </c>
      <c r="AG72">
        <v>-0.75849846545390531</v>
      </c>
      <c r="AH72">
        <v>0.24016597632916517</v>
      </c>
      <c r="AI72">
        <v>-3.1582261444657225</v>
      </c>
      <c r="AJ72">
        <v>3.8847995996102321E-3</v>
      </c>
      <c r="AK72">
        <v>-1.2512783447063685</v>
      </c>
      <c r="AL72">
        <v>-0.26571858620144223</v>
      </c>
      <c r="AM72"/>
      <c r="AN72"/>
    </row>
    <row r="73" spans="2:40" x14ac:dyDescent="0.35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T73"/>
      <c r="U73"/>
      <c r="V73"/>
      <c r="W73"/>
      <c r="X73"/>
      <c r="AF73" s="4" t="s">
        <v>81</v>
      </c>
      <c r="AG73">
        <v>0.70212449243773345</v>
      </c>
      <c r="AH73">
        <v>0.15928448805112502</v>
      </c>
      <c r="AI73">
        <v>4.4079903889471952</v>
      </c>
      <c r="AJ73">
        <v>1.4931293475409785E-4</v>
      </c>
      <c r="AK73">
        <v>0.37529971905249565</v>
      </c>
      <c r="AL73">
        <v>1.0289492658229713</v>
      </c>
      <c r="AM73"/>
      <c r="AN73"/>
    </row>
    <row r="74" spans="2:40" ht="15" thickBot="1" x14ac:dyDescent="0.4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AF74" s="11" t="s">
        <v>9</v>
      </c>
      <c r="AG74" s="11">
        <v>-1811.6326117721333</v>
      </c>
      <c r="AH74" s="11">
        <v>500.85826375854549</v>
      </c>
      <c r="AI74" s="11">
        <v>-3.617056446622767</v>
      </c>
      <c r="AJ74" s="11">
        <v>1.2074088208309615E-3</v>
      </c>
      <c r="AK74" s="11">
        <v>-2839.308881783249</v>
      </c>
      <c r="AL74" s="11">
        <v>-783.95634176101748</v>
      </c>
      <c r="AM74"/>
      <c r="AN74"/>
    </row>
    <row r="75" spans="2:40" x14ac:dyDescent="0.35">
      <c r="AF75"/>
      <c r="AG75"/>
      <c r="AH75"/>
      <c r="AI75"/>
      <c r="AJ75"/>
      <c r="AK75"/>
      <c r="AL75"/>
      <c r="AM75"/>
      <c r="AN75"/>
    </row>
    <row r="76" spans="2:40" x14ac:dyDescent="0.35">
      <c r="AF76"/>
      <c r="AG76"/>
      <c r="AH76"/>
      <c r="AI76"/>
      <c r="AJ76"/>
      <c r="AK76"/>
      <c r="AL76"/>
      <c r="AM76"/>
      <c r="AN76"/>
    </row>
    <row r="77" spans="2:40" x14ac:dyDescent="0.35">
      <c r="AF77"/>
      <c r="AG77"/>
      <c r="AH77"/>
      <c r="AI77"/>
      <c r="AJ77"/>
      <c r="AK77"/>
      <c r="AL77"/>
      <c r="AM77"/>
      <c r="AN77"/>
    </row>
    <row r="78" spans="2:40" x14ac:dyDescent="0.35">
      <c r="AF78" s="10" t="s">
        <v>160</v>
      </c>
    </row>
    <row r="80" spans="2:40" x14ac:dyDescent="0.35">
      <c r="AF80" t="s">
        <v>38</v>
      </c>
      <c r="AG80"/>
      <c r="AH80"/>
      <c r="AI80"/>
      <c r="AJ80"/>
      <c r="AK80"/>
      <c r="AL80"/>
      <c r="AM80"/>
      <c r="AN80"/>
    </row>
    <row r="81" spans="32:46" ht="15" thickBot="1" x14ac:dyDescent="0.4"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</row>
    <row r="82" spans="32:46" x14ac:dyDescent="0.35">
      <c r="AF82" s="13" t="s">
        <v>39</v>
      </c>
      <c r="AG82" s="13"/>
      <c r="AH82"/>
      <c r="AI82"/>
      <c r="AJ82"/>
      <c r="AK82"/>
      <c r="AL82"/>
      <c r="AM82"/>
      <c r="AN82"/>
      <c r="AO82"/>
      <c r="AP82"/>
      <c r="AQ82"/>
      <c r="AR82"/>
      <c r="AS82"/>
      <c r="AT82"/>
    </row>
    <row r="83" spans="32:46" x14ac:dyDescent="0.35">
      <c r="AF83" t="s">
        <v>40</v>
      </c>
      <c r="AG83">
        <v>0.95212896812814285</v>
      </c>
      <c r="AH83"/>
      <c r="AI83"/>
      <c r="AJ83"/>
      <c r="AK83"/>
      <c r="AL83"/>
      <c r="AM83"/>
      <c r="AN83"/>
      <c r="AO83"/>
      <c r="AP83"/>
      <c r="AQ83"/>
      <c r="AR83"/>
      <c r="AS83"/>
      <c r="AT83"/>
    </row>
    <row r="84" spans="32:46" x14ac:dyDescent="0.35">
      <c r="AF84" t="s">
        <v>41</v>
      </c>
      <c r="AG84" s="7">
        <v>0.90654957194876207</v>
      </c>
      <c r="AH84"/>
      <c r="AI84"/>
      <c r="AJ84"/>
      <c r="AK84"/>
      <c r="AL84"/>
      <c r="AM84"/>
      <c r="AN84"/>
      <c r="AO84"/>
      <c r="AP84"/>
      <c r="AQ84"/>
      <c r="AR84"/>
      <c r="AS84"/>
      <c r="AT84"/>
    </row>
    <row r="85" spans="32:46" x14ac:dyDescent="0.35">
      <c r="AF85" t="s">
        <v>42</v>
      </c>
      <c r="AG85">
        <v>0.88857833578506251</v>
      </c>
      <c r="AH85"/>
      <c r="AI85"/>
      <c r="AJ85"/>
      <c r="AK85"/>
      <c r="AL85"/>
      <c r="AM85"/>
      <c r="AN85"/>
      <c r="AO85"/>
      <c r="AP85"/>
      <c r="AQ85"/>
      <c r="AR85"/>
      <c r="AS85"/>
      <c r="AT85"/>
    </row>
    <row r="86" spans="32:46" x14ac:dyDescent="0.35">
      <c r="AF86" t="s">
        <v>43</v>
      </c>
      <c r="AG86">
        <v>1212.6452153278246</v>
      </c>
      <c r="AH86"/>
      <c r="AI86"/>
      <c r="AJ86"/>
      <c r="AK86"/>
      <c r="AL86"/>
      <c r="AM86"/>
      <c r="AN86"/>
      <c r="AO86"/>
      <c r="AP86"/>
      <c r="AQ86"/>
      <c r="AR86"/>
      <c r="AS86"/>
      <c r="AT86"/>
    </row>
    <row r="87" spans="32:46" ht="15" thickBot="1" x14ac:dyDescent="0.4">
      <c r="AF87" s="11" t="s">
        <v>44</v>
      </c>
      <c r="AG87" s="11">
        <v>32</v>
      </c>
      <c r="AH87"/>
      <c r="AI87"/>
      <c r="AJ87"/>
      <c r="AK87"/>
      <c r="AL87"/>
      <c r="AM87"/>
      <c r="AN87"/>
      <c r="AO87"/>
      <c r="AP87"/>
      <c r="AQ87"/>
      <c r="AR87"/>
      <c r="AS87"/>
      <c r="AT87"/>
    </row>
    <row r="88" spans="32:46" x14ac:dyDescent="0.35"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</row>
    <row r="89" spans="32:46" ht="15" thickBot="1" x14ac:dyDescent="0.4">
      <c r="AF89" t="s">
        <v>45</v>
      </c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</row>
    <row r="90" spans="32:46" x14ac:dyDescent="0.35">
      <c r="AF90" s="12"/>
      <c r="AG90" s="12" t="s">
        <v>50</v>
      </c>
      <c r="AH90" s="12" t="s">
        <v>51</v>
      </c>
      <c r="AI90" s="12" t="s">
        <v>52</v>
      </c>
      <c r="AJ90" s="12" t="s">
        <v>53</v>
      </c>
      <c r="AK90" s="12" t="s">
        <v>54</v>
      </c>
      <c r="AL90"/>
      <c r="AM90"/>
      <c r="AN90"/>
      <c r="AO90"/>
      <c r="AP90"/>
      <c r="AQ90"/>
      <c r="AR90"/>
      <c r="AS90"/>
      <c r="AT90"/>
    </row>
    <row r="91" spans="32:46" x14ac:dyDescent="0.35">
      <c r="AF91" t="s">
        <v>46</v>
      </c>
      <c r="AG91">
        <v>5</v>
      </c>
      <c r="AH91">
        <v>370895125.12530589</v>
      </c>
      <c r="AI91">
        <v>74179025.025061175</v>
      </c>
      <c r="AJ91">
        <v>50.444474920424035</v>
      </c>
      <c r="AK91">
        <v>1.4633552866217673E-12</v>
      </c>
      <c r="AL91"/>
      <c r="AM91"/>
      <c r="AN91"/>
      <c r="AO91"/>
      <c r="AP91"/>
      <c r="AQ91"/>
      <c r="AR91"/>
      <c r="AS91"/>
      <c r="AT91"/>
    </row>
    <row r="92" spans="32:46" x14ac:dyDescent="0.35">
      <c r="AF92" t="s">
        <v>47</v>
      </c>
      <c r="AG92">
        <v>26</v>
      </c>
      <c r="AH92">
        <v>38233218.874694124</v>
      </c>
      <c r="AI92">
        <v>1470508.4182574663</v>
      </c>
      <c r="AJ92"/>
      <c r="AK92"/>
      <c r="AL92"/>
      <c r="AM92"/>
      <c r="AN92"/>
      <c r="AO92"/>
      <c r="AP92"/>
      <c r="AQ92"/>
      <c r="AR92"/>
      <c r="AS92"/>
      <c r="AT92"/>
    </row>
    <row r="93" spans="32:46" ht="15" thickBot="1" x14ac:dyDescent="0.4">
      <c r="AF93" s="11" t="s">
        <v>48</v>
      </c>
      <c r="AG93" s="11">
        <v>31</v>
      </c>
      <c r="AH93" s="11">
        <v>409128344</v>
      </c>
      <c r="AI93" s="11"/>
      <c r="AJ93" s="11"/>
      <c r="AK93" s="11"/>
      <c r="AL93"/>
      <c r="AM93"/>
      <c r="AN93"/>
      <c r="AO93"/>
      <c r="AP93"/>
      <c r="AQ93"/>
      <c r="AR93"/>
      <c r="AS93"/>
      <c r="AT93"/>
    </row>
    <row r="94" spans="32:46" ht="15" thickBot="1" x14ac:dyDescent="0.4"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</row>
    <row r="95" spans="32:46" x14ac:dyDescent="0.35">
      <c r="AF95" s="12"/>
      <c r="AG95" s="12" t="s">
        <v>55</v>
      </c>
      <c r="AH95" s="12" t="s">
        <v>43</v>
      </c>
      <c r="AI95" s="12" t="s">
        <v>56</v>
      </c>
      <c r="AJ95" s="12" t="s">
        <v>57</v>
      </c>
      <c r="AK95" s="12" t="s">
        <v>58</v>
      </c>
      <c r="AL95" s="12" t="s">
        <v>59</v>
      </c>
      <c r="AM95" s="12" t="s">
        <v>60</v>
      </c>
      <c r="AN95" s="12" t="s">
        <v>61</v>
      </c>
      <c r="AO95"/>
      <c r="AP95"/>
      <c r="AQ95"/>
      <c r="AR95"/>
      <c r="AS95"/>
      <c r="AT95"/>
    </row>
    <row r="96" spans="32:46" x14ac:dyDescent="0.35">
      <c r="AF96" t="s">
        <v>49</v>
      </c>
      <c r="AG96">
        <v>12510.148599848209</v>
      </c>
      <c r="AH96">
        <v>3900.2083149988184</v>
      </c>
      <c r="AI96">
        <v>3.2075590813287107</v>
      </c>
      <c r="AJ96">
        <v>3.5358478686218745E-3</v>
      </c>
      <c r="AK96">
        <v>4493.1555915284225</v>
      </c>
      <c r="AL96">
        <v>20527.141608167996</v>
      </c>
      <c r="AM96">
        <v>4493.1555915284225</v>
      </c>
      <c r="AN96">
        <v>20527.141608167996</v>
      </c>
      <c r="AO96"/>
      <c r="AP96"/>
      <c r="AQ96"/>
      <c r="AR96"/>
      <c r="AS96"/>
      <c r="AT96"/>
    </row>
    <row r="97" spans="32:46" x14ac:dyDescent="0.35">
      <c r="AF97" t="s">
        <v>6</v>
      </c>
      <c r="AG97">
        <v>0.33398195040419221</v>
      </c>
      <c r="AH97">
        <v>0.11867434190180674</v>
      </c>
      <c r="AI97">
        <v>2.814272614046049</v>
      </c>
      <c r="AJ97">
        <v>9.19269243822529E-3</v>
      </c>
      <c r="AK97">
        <v>9.0043347013459007E-2</v>
      </c>
      <c r="AL97">
        <v>0.57792055379492546</v>
      </c>
      <c r="AM97">
        <v>9.0043347013459007E-2</v>
      </c>
      <c r="AN97">
        <v>0.57792055379492546</v>
      </c>
      <c r="AO97"/>
      <c r="AP97"/>
      <c r="AQ97"/>
      <c r="AR97"/>
      <c r="AS97"/>
      <c r="AT97"/>
    </row>
    <row r="98" spans="32:46" x14ac:dyDescent="0.35">
      <c r="AF98" t="s">
        <v>7</v>
      </c>
      <c r="AG98">
        <v>-0.35837889607428708</v>
      </c>
      <c r="AH98">
        <v>0.20870588452824754</v>
      </c>
      <c r="AI98">
        <v>-1.7171480185350589</v>
      </c>
      <c r="AJ98" s="15">
        <v>9.7843369818067114E-2</v>
      </c>
      <c r="AK98">
        <v>-0.78737998574010004</v>
      </c>
      <c r="AL98">
        <v>7.0622193591525884E-2</v>
      </c>
      <c r="AM98">
        <v>-0.78737998574010004</v>
      </c>
      <c r="AN98">
        <v>7.0622193591525884E-2</v>
      </c>
      <c r="AO98"/>
      <c r="AP98"/>
      <c r="AQ98"/>
      <c r="AR98"/>
      <c r="AS98"/>
      <c r="AT98"/>
    </row>
    <row r="99" spans="32:46" x14ac:dyDescent="0.35">
      <c r="AF99" t="s">
        <v>81</v>
      </c>
      <c r="AG99">
        <v>0.12262774772203451</v>
      </c>
      <c r="AH99">
        <v>0.18288954639037763</v>
      </c>
      <c r="AI99">
        <v>0.67050167788313964</v>
      </c>
      <c r="AJ99" s="15">
        <v>0.50845063990451678</v>
      </c>
      <c r="AK99">
        <v>-0.25330709890342812</v>
      </c>
      <c r="AL99">
        <v>0.49856259434749711</v>
      </c>
      <c r="AM99">
        <v>-0.25330709890342812</v>
      </c>
      <c r="AN99">
        <v>0.49856259434749711</v>
      </c>
      <c r="AO99"/>
      <c r="AP99"/>
      <c r="AQ99"/>
      <c r="AR99"/>
      <c r="AS99"/>
      <c r="AT99"/>
    </row>
    <row r="100" spans="32:46" x14ac:dyDescent="0.35">
      <c r="AF100" t="s">
        <v>9</v>
      </c>
      <c r="AG100">
        <v>-1096.7649142755981</v>
      </c>
      <c r="AH100">
        <v>423.63701286960753</v>
      </c>
      <c r="AI100">
        <v>-2.5889260875634927</v>
      </c>
      <c r="AJ100">
        <v>1.5560298373387972E-2</v>
      </c>
      <c r="AK100">
        <v>-1967.5632655278059</v>
      </c>
      <c r="AL100">
        <v>-225.96656302339022</v>
      </c>
      <c r="AM100">
        <v>-1967.5632655278059</v>
      </c>
      <c r="AN100">
        <v>-225.96656302339022</v>
      </c>
      <c r="AO100"/>
      <c r="AP100"/>
      <c r="AQ100"/>
      <c r="AR100"/>
      <c r="AS100"/>
      <c r="AT100"/>
    </row>
    <row r="101" spans="32:46" ht="15" thickBot="1" x14ac:dyDescent="0.4">
      <c r="AF101" s="11" t="s">
        <v>159</v>
      </c>
      <c r="AG101" s="11">
        <v>322487.48782655166</v>
      </c>
      <c r="AH101" s="11">
        <v>74827.690601151669</v>
      </c>
      <c r="AI101" s="11">
        <v>4.3097346080808787</v>
      </c>
      <c r="AJ101" s="11">
        <v>2.0766014056787193E-4</v>
      </c>
      <c r="AK101" s="11">
        <v>168676.96697022379</v>
      </c>
      <c r="AL101" s="11">
        <v>476298.0086828795</v>
      </c>
      <c r="AM101" s="11">
        <v>168676.96697022379</v>
      </c>
      <c r="AN101" s="11">
        <v>476298.0086828795</v>
      </c>
      <c r="AO101"/>
      <c r="AP101"/>
      <c r="AQ101"/>
      <c r="AR101"/>
      <c r="AS101"/>
      <c r="AT101"/>
    </row>
    <row r="102" spans="32:46" x14ac:dyDescent="0.35"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</row>
    <row r="103" spans="32:46" x14ac:dyDescent="0.35"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</row>
    <row r="104" spans="32:46" x14ac:dyDescent="0.35">
      <c r="AF104"/>
      <c r="AG104"/>
      <c r="AH104"/>
      <c r="AI104"/>
      <c r="AJ104"/>
      <c r="AK104"/>
      <c r="AL104"/>
      <c r="AM104"/>
      <c r="AN104"/>
    </row>
    <row r="108" spans="32:46" x14ac:dyDescent="0.35">
      <c r="AF108" s="7" t="s">
        <v>79</v>
      </c>
      <c r="AG108"/>
      <c r="AH108"/>
      <c r="AI108"/>
      <c r="AJ108"/>
      <c r="AK108"/>
      <c r="AL108"/>
    </row>
    <row r="109" spans="32:46" x14ac:dyDescent="0.35">
      <c r="AF109"/>
      <c r="AG109"/>
      <c r="AH109"/>
      <c r="AI109"/>
      <c r="AJ109"/>
      <c r="AK109"/>
      <c r="AL109"/>
    </row>
    <row r="110" spans="32:46" x14ac:dyDescent="0.35">
      <c r="AF110" s="10" t="s">
        <v>92</v>
      </c>
      <c r="AG110"/>
      <c r="AH110"/>
      <c r="AI110"/>
      <c r="AJ110"/>
      <c r="AK110"/>
      <c r="AL110"/>
    </row>
    <row r="112" spans="32:46" x14ac:dyDescent="0.35">
      <c r="AF112" t="s">
        <v>38</v>
      </c>
      <c r="AG112"/>
      <c r="AH112"/>
      <c r="AI112"/>
      <c r="AJ112"/>
      <c r="AK112"/>
      <c r="AL112"/>
      <c r="AM112"/>
      <c r="AN112"/>
    </row>
    <row r="113" spans="32:40" ht="15" thickBot="1" x14ac:dyDescent="0.4">
      <c r="AF113"/>
      <c r="AG113"/>
      <c r="AH113"/>
      <c r="AI113"/>
      <c r="AJ113"/>
      <c r="AK113"/>
      <c r="AL113"/>
      <c r="AM113"/>
      <c r="AN113"/>
    </row>
    <row r="114" spans="32:40" x14ac:dyDescent="0.35">
      <c r="AF114" s="13" t="s">
        <v>39</v>
      </c>
      <c r="AG114" s="13"/>
      <c r="AH114"/>
      <c r="AI114"/>
      <c r="AJ114"/>
      <c r="AK114"/>
      <c r="AL114"/>
      <c r="AM114"/>
      <c r="AN114"/>
    </row>
    <row r="115" spans="32:40" x14ac:dyDescent="0.35">
      <c r="AF115" t="s">
        <v>40</v>
      </c>
      <c r="AG115">
        <v>0.86073601763633545</v>
      </c>
      <c r="AH115"/>
      <c r="AI115"/>
      <c r="AJ115"/>
      <c r="AK115"/>
      <c r="AL115"/>
      <c r="AM115"/>
      <c r="AN115"/>
    </row>
    <row r="116" spans="32:40" x14ac:dyDescent="0.35">
      <c r="AF116" t="s">
        <v>41</v>
      </c>
      <c r="AG116" s="7">
        <v>0.74086649205645794</v>
      </c>
      <c r="AH116"/>
      <c r="AI116"/>
      <c r="AJ116"/>
      <c r="AK116"/>
      <c r="AL116"/>
      <c r="AM116"/>
      <c r="AN116"/>
    </row>
    <row r="117" spans="32:40" x14ac:dyDescent="0.35">
      <c r="AF117" t="s">
        <v>42</v>
      </c>
      <c r="AG117">
        <v>0.71405957744160875</v>
      </c>
      <c r="AH117"/>
      <c r="AI117"/>
      <c r="AJ117"/>
      <c r="AK117"/>
      <c r="AL117"/>
      <c r="AM117"/>
      <c r="AN117"/>
    </row>
    <row r="118" spans="32:40" x14ac:dyDescent="0.35">
      <c r="AF118" t="s">
        <v>43</v>
      </c>
      <c r="AG118">
        <v>64.230064544320243</v>
      </c>
      <c r="AH118"/>
      <c r="AI118"/>
      <c r="AJ118"/>
      <c r="AK118"/>
      <c r="AL118"/>
      <c r="AM118"/>
      <c r="AN118"/>
    </row>
    <row r="119" spans="32:40" ht="15" thickBot="1" x14ac:dyDescent="0.4">
      <c r="AF119" s="11" t="s">
        <v>44</v>
      </c>
      <c r="AG119" s="11">
        <v>33</v>
      </c>
      <c r="AH119"/>
      <c r="AI119"/>
      <c r="AJ119"/>
      <c r="AK119"/>
      <c r="AL119"/>
      <c r="AM119"/>
      <c r="AN119"/>
    </row>
    <row r="120" spans="32:40" x14ac:dyDescent="0.35">
      <c r="AF120"/>
      <c r="AG120"/>
      <c r="AH120"/>
      <c r="AI120"/>
      <c r="AJ120"/>
      <c r="AK120"/>
      <c r="AL120"/>
      <c r="AM120"/>
      <c r="AN120"/>
    </row>
    <row r="121" spans="32:40" ht="15" thickBot="1" x14ac:dyDescent="0.4">
      <c r="AF121" t="s">
        <v>45</v>
      </c>
      <c r="AG121"/>
      <c r="AH121"/>
      <c r="AI121"/>
      <c r="AJ121"/>
      <c r="AK121"/>
      <c r="AL121"/>
      <c r="AM121"/>
      <c r="AN121"/>
    </row>
    <row r="122" spans="32:40" x14ac:dyDescent="0.35">
      <c r="AF122" s="12"/>
      <c r="AG122" s="12" t="s">
        <v>50</v>
      </c>
      <c r="AH122" s="12" t="s">
        <v>51</v>
      </c>
      <c r="AI122" s="12" t="s">
        <v>52</v>
      </c>
      <c r="AJ122" s="12" t="s">
        <v>53</v>
      </c>
      <c r="AK122" s="12" t="s">
        <v>54</v>
      </c>
      <c r="AL122"/>
      <c r="AM122"/>
      <c r="AN122"/>
    </row>
    <row r="123" spans="32:40" x14ac:dyDescent="0.35">
      <c r="AF123" t="s">
        <v>46</v>
      </c>
      <c r="AG123">
        <v>3</v>
      </c>
      <c r="AH123">
        <v>342051.18039919634</v>
      </c>
      <c r="AI123">
        <v>114017.06013306545</v>
      </c>
      <c r="AJ123">
        <v>27.637141487594736</v>
      </c>
      <c r="AK123">
        <v>1.2019979601548683E-8</v>
      </c>
      <c r="AL123"/>
      <c r="AM123"/>
      <c r="AN123"/>
    </row>
    <row r="124" spans="32:40" x14ac:dyDescent="0.35">
      <c r="AF124" t="s">
        <v>47</v>
      </c>
      <c r="AG124">
        <v>29</v>
      </c>
      <c r="AH124">
        <v>119639.53454965875</v>
      </c>
      <c r="AI124">
        <v>4125.5011913675435</v>
      </c>
      <c r="AJ124"/>
      <c r="AK124"/>
      <c r="AL124"/>
      <c r="AM124"/>
      <c r="AN124"/>
    </row>
    <row r="125" spans="32:40" ht="15" thickBot="1" x14ac:dyDescent="0.4">
      <c r="AF125" s="11" t="s">
        <v>48</v>
      </c>
      <c r="AG125" s="11">
        <v>32</v>
      </c>
      <c r="AH125" s="11">
        <v>461690.71494885511</v>
      </c>
      <c r="AI125" s="11"/>
      <c r="AJ125" s="11"/>
      <c r="AK125" s="11"/>
      <c r="AL125"/>
      <c r="AM125"/>
      <c r="AN125"/>
    </row>
    <row r="126" spans="32:40" ht="15" thickBot="1" x14ac:dyDescent="0.4">
      <c r="AF126"/>
      <c r="AG126"/>
      <c r="AH126"/>
      <c r="AI126"/>
      <c r="AJ126"/>
      <c r="AK126"/>
      <c r="AL126"/>
      <c r="AM126"/>
      <c r="AN126"/>
    </row>
    <row r="127" spans="32:40" x14ac:dyDescent="0.35">
      <c r="AF127" s="12"/>
      <c r="AG127" s="12" t="s">
        <v>55</v>
      </c>
      <c r="AH127" s="12" t="s">
        <v>43</v>
      </c>
      <c r="AI127" s="12" t="s">
        <v>56</v>
      </c>
      <c r="AJ127" s="12" t="s">
        <v>57</v>
      </c>
      <c r="AK127" s="12" t="s">
        <v>58</v>
      </c>
      <c r="AL127" s="12" t="s">
        <v>59</v>
      </c>
      <c r="AM127" s="12" t="s">
        <v>60</v>
      </c>
      <c r="AN127" s="12" t="s">
        <v>61</v>
      </c>
    </row>
    <row r="128" spans="32:40" x14ac:dyDescent="0.35">
      <c r="AF128" t="s">
        <v>49</v>
      </c>
      <c r="AG128">
        <v>-391.45225540184333</v>
      </c>
      <c r="AH128">
        <v>123.31186138448052</v>
      </c>
      <c r="AI128">
        <v>-3.174489874751901</v>
      </c>
      <c r="AJ128">
        <v>3.5415681462885834E-3</v>
      </c>
      <c r="AK128">
        <v>-643.65332953194206</v>
      </c>
      <c r="AL128">
        <v>-139.25118127174454</v>
      </c>
      <c r="AM128">
        <v>-643.65332953194206</v>
      </c>
      <c r="AN128">
        <v>-139.25118127174454</v>
      </c>
    </row>
    <row r="129" spans="32:40" x14ac:dyDescent="0.35">
      <c r="AF129" s="4" t="s">
        <v>7</v>
      </c>
      <c r="AG129">
        <v>1.9193903295822139E-2</v>
      </c>
      <c r="AH129">
        <v>5.8351797997464438E-3</v>
      </c>
      <c r="AI129">
        <v>3.2893422232946743</v>
      </c>
      <c r="AJ129">
        <v>2.6384670005177306E-3</v>
      </c>
      <c r="AK129">
        <v>7.259620602206732E-3</v>
      </c>
      <c r="AL129">
        <v>3.1128185989437548E-2</v>
      </c>
      <c r="AM129">
        <v>7.259620602206732E-3</v>
      </c>
      <c r="AN129">
        <v>3.1128185989437548E-2</v>
      </c>
    </row>
    <row r="130" spans="32:40" x14ac:dyDescent="0.35">
      <c r="AF130" s="4" t="s">
        <v>82</v>
      </c>
      <c r="AG130">
        <v>7.4316405210008735E-2</v>
      </c>
      <c r="AH130">
        <v>2.202014583310417E-2</v>
      </c>
      <c r="AI130">
        <v>3.3749279306899296</v>
      </c>
      <c r="AJ130">
        <v>2.1140534345457447E-3</v>
      </c>
      <c r="AK130">
        <v>2.9280150228059125E-2</v>
      </c>
      <c r="AL130">
        <v>0.11935266019195834</v>
      </c>
      <c r="AM130">
        <v>2.9280150228059125E-2</v>
      </c>
      <c r="AN130">
        <v>0.11935266019195834</v>
      </c>
    </row>
    <row r="131" spans="32:40" ht="15" thickBot="1" x14ac:dyDescent="0.4">
      <c r="AF131" s="14" t="s">
        <v>9</v>
      </c>
      <c r="AG131" s="11">
        <v>31.730872316882333</v>
      </c>
      <c r="AH131" s="11">
        <v>13.398442962704271</v>
      </c>
      <c r="AI131" s="11">
        <v>2.3682507292233859</v>
      </c>
      <c r="AJ131" s="11">
        <v>2.4753236815150816E-2</v>
      </c>
      <c r="AK131" s="11">
        <v>4.3279796111352198</v>
      </c>
      <c r="AL131" s="11">
        <v>59.133765022629447</v>
      </c>
      <c r="AM131" s="11">
        <v>4.3279796111352198</v>
      </c>
      <c r="AN131" s="11">
        <v>59.133765022629447</v>
      </c>
    </row>
    <row r="132" spans="32:40" x14ac:dyDescent="0.35">
      <c r="AF132"/>
      <c r="AG132"/>
      <c r="AH132"/>
      <c r="AI132"/>
      <c r="AJ132"/>
      <c r="AK132"/>
      <c r="AL132"/>
      <c r="AM132"/>
      <c r="AN132"/>
    </row>
    <row r="133" spans="32:40" x14ac:dyDescent="0.35">
      <c r="AF133"/>
      <c r="AG133"/>
      <c r="AH133"/>
      <c r="AI133"/>
      <c r="AJ133"/>
      <c r="AK133"/>
      <c r="AL133"/>
      <c r="AM133"/>
      <c r="AN133"/>
    </row>
    <row r="134" spans="32:40" x14ac:dyDescent="0.35">
      <c r="AF134" s="10" t="s">
        <v>93</v>
      </c>
      <c r="AG134"/>
      <c r="AH134"/>
      <c r="AI134"/>
      <c r="AJ134"/>
      <c r="AK134"/>
      <c r="AL134"/>
      <c r="AM134"/>
      <c r="AN134"/>
    </row>
    <row r="136" spans="32:40" x14ac:dyDescent="0.35">
      <c r="AF136" t="s">
        <v>38</v>
      </c>
      <c r="AG136"/>
      <c r="AH136"/>
      <c r="AI136"/>
      <c r="AJ136"/>
      <c r="AK136"/>
      <c r="AL136"/>
      <c r="AM136"/>
      <c r="AN136"/>
    </row>
    <row r="137" spans="32:40" ht="15" thickBot="1" x14ac:dyDescent="0.4">
      <c r="AF137"/>
      <c r="AG137"/>
      <c r="AH137"/>
      <c r="AI137"/>
      <c r="AJ137"/>
      <c r="AK137"/>
      <c r="AL137"/>
      <c r="AM137"/>
      <c r="AN137"/>
    </row>
    <row r="138" spans="32:40" x14ac:dyDescent="0.35">
      <c r="AF138" s="13" t="s">
        <v>39</v>
      </c>
      <c r="AG138" s="13"/>
      <c r="AH138"/>
      <c r="AI138"/>
      <c r="AJ138"/>
      <c r="AK138"/>
      <c r="AL138"/>
      <c r="AM138"/>
      <c r="AN138"/>
    </row>
    <row r="139" spans="32:40" x14ac:dyDescent="0.35">
      <c r="AF139" t="s">
        <v>40</v>
      </c>
      <c r="AG139">
        <v>0.77219115858012377</v>
      </c>
      <c r="AH139"/>
      <c r="AI139"/>
      <c r="AJ139"/>
      <c r="AK139"/>
      <c r="AL139"/>
      <c r="AM139"/>
      <c r="AN139"/>
    </row>
    <row r="140" spans="32:40" x14ac:dyDescent="0.35">
      <c r="AF140" t="s">
        <v>41</v>
      </c>
      <c r="AG140" s="7">
        <v>0.59627918538931379</v>
      </c>
      <c r="AH140"/>
      <c r="AI140"/>
      <c r="AJ140"/>
      <c r="AK140"/>
      <c r="AL140"/>
      <c r="AM140"/>
      <c r="AN140"/>
    </row>
    <row r="141" spans="32:40" x14ac:dyDescent="0.35">
      <c r="AF141" t="s">
        <v>42</v>
      </c>
      <c r="AG141">
        <v>0.58282182490229095</v>
      </c>
      <c r="AH141"/>
      <c r="AI141"/>
      <c r="AJ141"/>
      <c r="AK141"/>
      <c r="AL141"/>
      <c r="AM141"/>
      <c r="AN141"/>
    </row>
    <row r="142" spans="32:40" x14ac:dyDescent="0.35">
      <c r="AF142" t="s">
        <v>43</v>
      </c>
      <c r="AG142">
        <v>77.931513506759885</v>
      </c>
      <c r="AH142"/>
      <c r="AI142"/>
      <c r="AJ142"/>
      <c r="AK142"/>
      <c r="AL142"/>
      <c r="AM142"/>
      <c r="AN142"/>
    </row>
    <row r="143" spans="32:40" ht="15" thickBot="1" x14ac:dyDescent="0.4">
      <c r="AF143" s="11" t="s">
        <v>44</v>
      </c>
      <c r="AG143" s="11">
        <v>32</v>
      </c>
      <c r="AH143"/>
      <c r="AI143"/>
      <c r="AJ143"/>
      <c r="AK143"/>
      <c r="AL143"/>
      <c r="AM143"/>
      <c r="AN143"/>
    </row>
    <row r="144" spans="32:40" x14ac:dyDescent="0.35">
      <c r="AF144"/>
      <c r="AG144"/>
      <c r="AH144"/>
      <c r="AI144"/>
      <c r="AJ144"/>
      <c r="AK144"/>
      <c r="AL144"/>
      <c r="AM144"/>
      <c r="AN144"/>
    </row>
    <row r="145" spans="32:40" ht="15" thickBot="1" x14ac:dyDescent="0.4">
      <c r="AF145" t="s">
        <v>45</v>
      </c>
      <c r="AG145"/>
      <c r="AH145"/>
      <c r="AI145"/>
      <c r="AJ145"/>
      <c r="AK145"/>
      <c r="AL145"/>
      <c r="AM145"/>
      <c r="AN145"/>
    </row>
    <row r="146" spans="32:40" x14ac:dyDescent="0.35">
      <c r="AF146" s="12"/>
      <c r="AG146" s="12" t="s">
        <v>50</v>
      </c>
      <c r="AH146" s="12" t="s">
        <v>51</v>
      </c>
      <c r="AI146" s="12" t="s">
        <v>52</v>
      </c>
      <c r="AJ146" s="12" t="s">
        <v>53</v>
      </c>
      <c r="AK146" s="12" t="s">
        <v>54</v>
      </c>
      <c r="AL146"/>
      <c r="AM146"/>
      <c r="AN146"/>
    </row>
    <row r="147" spans="32:40" x14ac:dyDescent="0.35">
      <c r="AF147" t="s">
        <v>46</v>
      </c>
      <c r="AG147">
        <v>1</v>
      </c>
      <c r="AH147">
        <v>269101.41711713746</v>
      </c>
      <c r="AI147">
        <v>269101.41711713746</v>
      </c>
      <c r="AJ147">
        <v>44.308777041702513</v>
      </c>
      <c r="AK147">
        <v>2.2619303336322404E-7</v>
      </c>
      <c r="AL147"/>
      <c r="AM147"/>
      <c r="AN147"/>
    </row>
    <row r="148" spans="32:40" x14ac:dyDescent="0.35">
      <c r="AF148" t="s">
        <v>47</v>
      </c>
      <c r="AG148">
        <v>30</v>
      </c>
      <c r="AH148">
        <v>182199.62392362897</v>
      </c>
      <c r="AI148">
        <v>6073.3207974542993</v>
      </c>
      <c r="AJ148"/>
      <c r="AK148"/>
      <c r="AL148"/>
      <c r="AM148"/>
      <c r="AN148"/>
    </row>
    <row r="149" spans="32:40" ht="15" thickBot="1" x14ac:dyDescent="0.4">
      <c r="AF149" s="11" t="s">
        <v>48</v>
      </c>
      <c r="AG149" s="11">
        <v>31</v>
      </c>
      <c r="AH149" s="11">
        <v>451301.0410407664</v>
      </c>
      <c r="AI149" s="11"/>
      <c r="AJ149" s="11"/>
      <c r="AK149" s="11"/>
      <c r="AL149"/>
      <c r="AM149"/>
      <c r="AN149"/>
    </row>
    <row r="150" spans="32:40" ht="15" thickBot="1" x14ac:dyDescent="0.4">
      <c r="AF150"/>
      <c r="AG150"/>
      <c r="AH150"/>
      <c r="AI150"/>
      <c r="AJ150"/>
      <c r="AK150"/>
      <c r="AL150"/>
      <c r="AM150"/>
      <c r="AN150"/>
    </row>
    <row r="151" spans="32:40" x14ac:dyDescent="0.35">
      <c r="AF151" s="12"/>
      <c r="AG151" s="12" t="s">
        <v>55</v>
      </c>
      <c r="AH151" s="12" t="s">
        <v>43</v>
      </c>
      <c r="AI151" s="12" t="s">
        <v>56</v>
      </c>
      <c r="AJ151" s="12" t="s">
        <v>57</v>
      </c>
      <c r="AK151" s="12" t="s">
        <v>58</v>
      </c>
      <c r="AL151" s="12" t="s">
        <v>59</v>
      </c>
      <c r="AM151"/>
      <c r="AN151"/>
    </row>
    <row r="152" spans="32:40" x14ac:dyDescent="0.35">
      <c r="AF152" t="s">
        <v>49</v>
      </c>
      <c r="AG152">
        <v>28.495545950301221</v>
      </c>
      <c r="AH152">
        <v>18.487294318708063</v>
      </c>
      <c r="AI152">
        <v>1.5413583761397356</v>
      </c>
      <c r="AJ152">
        <v>0.13371287388207156</v>
      </c>
      <c r="AK152">
        <v>-9.2605460283306158</v>
      </c>
      <c r="AL152">
        <v>66.251637928933064</v>
      </c>
      <c r="AM152"/>
      <c r="AN152"/>
    </row>
    <row r="153" spans="32:40" ht="15" thickBot="1" x14ac:dyDescent="0.4">
      <c r="AF153" s="11" t="s">
        <v>68</v>
      </c>
      <c r="AG153" s="11">
        <v>0.82457616437219705</v>
      </c>
      <c r="AH153" s="11">
        <v>0.12387563537268238</v>
      </c>
      <c r="AI153" s="11">
        <v>6.656483834706016</v>
      </c>
      <c r="AJ153" s="11">
        <v>2.2619303336322404E-7</v>
      </c>
      <c r="AK153" s="11">
        <v>0.57158836624375253</v>
      </c>
      <c r="AL153" s="11">
        <v>1.0775639625006415</v>
      </c>
      <c r="AM153"/>
      <c r="AN153"/>
    </row>
    <row r="154" spans="32:40" x14ac:dyDescent="0.35">
      <c r="AF154"/>
      <c r="AG154"/>
      <c r="AH154"/>
      <c r="AI154"/>
      <c r="AJ154"/>
      <c r="AK154"/>
      <c r="AL154"/>
      <c r="AM154"/>
      <c r="AN154"/>
    </row>
    <row r="155" spans="32:40" x14ac:dyDescent="0.35">
      <c r="AF155"/>
      <c r="AG155"/>
      <c r="AH155"/>
      <c r="AI155"/>
      <c r="AJ155"/>
      <c r="AK155"/>
      <c r="AL155"/>
      <c r="AM155"/>
      <c r="AN155"/>
    </row>
    <row r="156" spans="32:40" x14ac:dyDescent="0.35">
      <c r="AF156" s="10" t="s">
        <v>94</v>
      </c>
      <c r="AG156"/>
      <c r="AH156"/>
      <c r="AI156"/>
      <c r="AJ156"/>
      <c r="AK156"/>
      <c r="AL156"/>
      <c r="AM156"/>
      <c r="AN156"/>
    </row>
    <row r="158" spans="32:40" x14ac:dyDescent="0.35">
      <c r="AF158" t="s">
        <v>38</v>
      </c>
      <c r="AG158"/>
      <c r="AH158"/>
      <c r="AI158"/>
      <c r="AJ158"/>
      <c r="AK158"/>
      <c r="AL158"/>
      <c r="AM158"/>
      <c r="AN158"/>
    </row>
    <row r="159" spans="32:40" ht="15" thickBot="1" x14ac:dyDescent="0.4">
      <c r="AF159"/>
      <c r="AG159"/>
      <c r="AH159"/>
      <c r="AI159"/>
      <c r="AJ159"/>
      <c r="AK159"/>
      <c r="AL159"/>
      <c r="AM159"/>
      <c r="AN159"/>
    </row>
    <row r="160" spans="32:40" x14ac:dyDescent="0.35">
      <c r="AF160" s="13" t="s">
        <v>39</v>
      </c>
      <c r="AG160" s="13"/>
      <c r="AH160"/>
      <c r="AI160"/>
      <c r="AJ160"/>
      <c r="AK160"/>
      <c r="AL160"/>
      <c r="AM160"/>
      <c r="AN160"/>
    </row>
    <row r="161" spans="32:40" x14ac:dyDescent="0.35">
      <c r="AF161" t="s">
        <v>40</v>
      </c>
      <c r="AG161">
        <v>0.897586414537899</v>
      </c>
      <c r="AH161"/>
      <c r="AI161"/>
      <c r="AJ161"/>
      <c r="AK161"/>
      <c r="AL161"/>
      <c r="AM161"/>
      <c r="AN161"/>
    </row>
    <row r="162" spans="32:40" x14ac:dyDescent="0.35">
      <c r="AF162" t="s">
        <v>41</v>
      </c>
      <c r="AG162" s="7">
        <v>0.80566137156300099</v>
      </c>
      <c r="AH162"/>
      <c r="AI162"/>
      <c r="AJ162"/>
      <c r="AK162"/>
      <c r="AL162"/>
      <c r="AM162"/>
      <c r="AN162"/>
    </row>
    <row r="163" spans="32:40" x14ac:dyDescent="0.35">
      <c r="AF163" t="s">
        <v>42</v>
      </c>
      <c r="AG163">
        <v>0.77687046364640855</v>
      </c>
      <c r="AH163"/>
      <c r="AI163"/>
      <c r="AJ163"/>
      <c r="AK163"/>
      <c r="AL163"/>
      <c r="AM163"/>
      <c r="AN163"/>
    </row>
    <row r="164" spans="32:40" x14ac:dyDescent="0.35">
      <c r="AF164" t="s">
        <v>43</v>
      </c>
      <c r="AG164">
        <v>56.994224960225175</v>
      </c>
      <c r="AH164"/>
      <c r="AI164"/>
      <c r="AJ164"/>
      <c r="AK164"/>
      <c r="AL164"/>
      <c r="AM164"/>
      <c r="AN164"/>
    </row>
    <row r="165" spans="32:40" ht="15" thickBot="1" x14ac:dyDescent="0.4">
      <c r="AF165" s="11" t="s">
        <v>44</v>
      </c>
      <c r="AG165" s="11">
        <v>32</v>
      </c>
      <c r="AH165"/>
      <c r="AI165"/>
      <c r="AJ165"/>
      <c r="AK165"/>
      <c r="AL165"/>
      <c r="AM165"/>
      <c r="AN165"/>
    </row>
    <row r="166" spans="32:40" x14ac:dyDescent="0.35">
      <c r="AF166"/>
      <c r="AG166"/>
      <c r="AH166"/>
      <c r="AI166"/>
      <c r="AJ166"/>
      <c r="AK166"/>
      <c r="AL166"/>
      <c r="AM166"/>
      <c r="AN166"/>
    </row>
    <row r="167" spans="32:40" ht="15" thickBot="1" x14ac:dyDescent="0.4">
      <c r="AF167" t="s">
        <v>45</v>
      </c>
      <c r="AG167"/>
      <c r="AH167"/>
      <c r="AI167"/>
      <c r="AJ167"/>
      <c r="AK167"/>
      <c r="AL167"/>
      <c r="AM167"/>
      <c r="AN167"/>
    </row>
    <row r="168" spans="32:40" x14ac:dyDescent="0.35">
      <c r="AF168" s="12"/>
      <c r="AG168" s="12" t="s">
        <v>50</v>
      </c>
      <c r="AH168" s="12" t="s">
        <v>51</v>
      </c>
      <c r="AI168" s="12" t="s">
        <v>52</v>
      </c>
      <c r="AJ168" s="12" t="s">
        <v>53</v>
      </c>
      <c r="AK168" s="12" t="s">
        <v>54</v>
      </c>
      <c r="AL168"/>
      <c r="AM168"/>
      <c r="AN168"/>
    </row>
    <row r="169" spans="32:40" x14ac:dyDescent="0.35">
      <c r="AF169" t="s">
        <v>46</v>
      </c>
      <c r="AG169">
        <v>4</v>
      </c>
      <c r="AH169">
        <v>363595.81571271404</v>
      </c>
      <c r="AI169">
        <v>90898.953928178511</v>
      </c>
      <c r="AJ169">
        <v>27.983187397111962</v>
      </c>
      <c r="AK169">
        <v>2.952800862546919E-9</v>
      </c>
      <c r="AL169"/>
      <c r="AM169"/>
      <c r="AN169"/>
    </row>
    <row r="170" spans="32:40" x14ac:dyDescent="0.35">
      <c r="AF170" t="s">
        <v>47</v>
      </c>
      <c r="AG170">
        <v>27</v>
      </c>
      <c r="AH170">
        <v>87705.225328052358</v>
      </c>
      <c r="AI170">
        <v>3248.3416788167542</v>
      </c>
      <c r="AJ170"/>
      <c r="AK170"/>
      <c r="AL170"/>
      <c r="AM170"/>
      <c r="AN170"/>
    </row>
    <row r="171" spans="32:40" ht="15" thickBot="1" x14ac:dyDescent="0.4">
      <c r="AF171" s="11" t="s">
        <v>48</v>
      </c>
      <c r="AG171" s="11">
        <v>31</v>
      </c>
      <c r="AH171" s="11">
        <v>451301.0410407664</v>
      </c>
      <c r="AI171" s="11"/>
      <c r="AJ171" s="11"/>
      <c r="AK171" s="11"/>
      <c r="AL171"/>
      <c r="AM171"/>
      <c r="AN171"/>
    </row>
    <row r="172" spans="32:40" ht="15" thickBot="1" x14ac:dyDescent="0.4">
      <c r="AF172"/>
      <c r="AG172"/>
      <c r="AH172"/>
      <c r="AI172"/>
      <c r="AJ172"/>
      <c r="AK172"/>
      <c r="AL172"/>
      <c r="AM172"/>
      <c r="AN172"/>
    </row>
    <row r="173" spans="32:40" x14ac:dyDescent="0.35">
      <c r="AF173" s="12"/>
      <c r="AG173" s="12" t="s">
        <v>55</v>
      </c>
      <c r="AH173" s="12" t="s">
        <v>43</v>
      </c>
      <c r="AI173" s="12" t="s">
        <v>56</v>
      </c>
      <c r="AJ173" s="12" t="s">
        <v>57</v>
      </c>
      <c r="AK173" s="12" t="s">
        <v>58</v>
      </c>
      <c r="AL173" s="12" t="s">
        <v>59</v>
      </c>
      <c r="AM173"/>
      <c r="AN173"/>
    </row>
    <row r="174" spans="32:40" x14ac:dyDescent="0.35">
      <c r="AF174" t="s">
        <v>49</v>
      </c>
      <c r="AG174">
        <v>-68.266120694760914</v>
      </c>
      <c r="AH174">
        <v>155.38473329298895</v>
      </c>
      <c r="AI174">
        <v>-0.43933608693744897</v>
      </c>
      <c r="AJ174">
        <v>0.66391425516729452</v>
      </c>
      <c r="AK174">
        <v>-387.0892582604659</v>
      </c>
      <c r="AL174">
        <v>250.5570168709441</v>
      </c>
      <c r="AM174"/>
      <c r="AN174"/>
    </row>
    <row r="175" spans="32:40" x14ac:dyDescent="0.35">
      <c r="AF175" t="s">
        <v>68</v>
      </c>
      <c r="AG175">
        <v>0.5242680753970741</v>
      </c>
      <c r="AH175">
        <v>0.16733671512164208</v>
      </c>
      <c r="AI175">
        <v>3.133012829945705</v>
      </c>
      <c r="AJ175">
        <v>4.1366667550811085E-3</v>
      </c>
      <c r="AK175">
        <v>0.18092149678292074</v>
      </c>
      <c r="AL175">
        <v>0.8676146540112275</v>
      </c>
      <c r="AM175"/>
      <c r="AN175"/>
    </row>
    <row r="176" spans="32:40" x14ac:dyDescent="0.35">
      <c r="AF176" s="4" t="s">
        <v>7</v>
      </c>
      <c r="AG176">
        <v>1.0245553239218277E-4</v>
      </c>
      <c r="AH176">
        <v>8.1777289589959317E-3</v>
      </c>
      <c r="AI176">
        <v>1.2528604568078318E-2</v>
      </c>
      <c r="AJ176" s="15">
        <v>0.99009599949062799</v>
      </c>
      <c r="AK176">
        <v>-1.6676858301180229E-2</v>
      </c>
      <c r="AL176">
        <v>1.6881769365964597E-2</v>
      </c>
      <c r="AM176"/>
      <c r="AN176"/>
    </row>
    <row r="177" spans="32:40" x14ac:dyDescent="0.35">
      <c r="AF177" s="4" t="s">
        <v>82</v>
      </c>
      <c r="AG177">
        <v>8.4969643879244383E-2</v>
      </c>
      <c r="AH177">
        <v>2.0105300163908969E-2</v>
      </c>
      <c r="AI177">
        <v>4.2262310528331932</v>
      </c>
      <c r="AJ177">
        <v>2.4266596156218785E-4</v>
      </c>
      <c r="AK177">
        <v>4.3716975459939862E-2</v>
      </c>
      <c r="AL177">
        <v>0.12622231229854891</v>
      </c>
      <c r="AM177"/>
      <c r="AN177"/>
    </row>
    <row r="178" spans="32:40" ht="15" thickBot="1" x14ac:dyDescent="0.4">
      <c r="AF178" s="14" t="s">
        <v>9</v>
      </c>
      <c r="AG178" s="11">
        <v>1.573061837274264</v>
      </c>
      <c r="AH178" s="11">
        <v>16.20316008565154</v>
      </c>
      <c r="AI178" s="11">
        <v>9.70836447309599E-2</v>
      </c>
      <c r="AJ178" s="17">
        <v>0.92337705278379312</v>
      </c>
      <c r="AK178" s="11">
        <v>-31.673076489880888</v>
      </c>
      <c r="AL178" s="11">
        <v>34.819200164429418</v>
      </c>
      <c r="AM178"/>
      <c r="AN178"/>
    </row>
    <row r="179" spans="32:40" x14ac:dyDescent="0.35">
      <c r="AF179"/>
      <c r="AG179"/>
      <c r="AH179"/>
      <c r="AI179"/>
      <c r="AJ179"/>
      <c r="AK179"/>
      <c r="AL179"/>
      <c r="AM179"/>
      <c r="AN179"/>
    </row>
    <row r="180" spans="32:40" x14ac:dyDescent="0.35">
      <c r="AF180"/>
      <c r="AG180"/>
      <c r="AH180"/>
      <c r="AI180"/>
      <c r="AJ180"/>
      <c r="AK180"/>
      <c r="AL180"/>
      <c r="AM180"/>
      <c r="AN180"/>
    </row>
    <row r="181" spans="32:40" x14ac:dyDescent="0.35">
      <c r="AF181"/>
      <c r="AG181"/>
      <c r="AH181"/>
      <c r="AI181"/>
      <c r="AJ181"/>
      <c r="AK181"/>
      <c r="AL181"/>
      <c r="AM181"/>
      <c r="AN181"/>
    </row>
    <row r="182" spans="32:40" x14ac:dyDescent="0.35">
      <c r="AF182" s="10" t="s">
        <v>161</v>
      </c>
    </row>
    <row r="184" spans="32:40" x14ac:dyDescent="0.35">
      <c r="AF184" t="s">
        <v>38</v>
      </c>
      <c r="AG184"/>
      <c r="AH184"/>
      <c r="AI184"/>
      <c r="AJ184"/>
      <c r="AK184"/>
      <c r="AL184"/>
      <c r="AM184"/>
      <c r="AN184"/>
    </row>
    <row r="185" spans="32:40" ht="15" thickBot="1" x14ac:dyDescent="0.4">
      <c r="AF185"/>
      <c r="AG185"/>
      <c r="AH185"/>
      <c r="AI185"/>
      <c r="AJ185"/>
      <c r="AK185"/>
      <c r="AL185"/>
      <c r="AM185"/>
      <c r="AN185"/>
    </row>
    <row r="186" spans="32:40" x14ac:dyDescent="0.35">
      <c r="AF186" s="13" t="s">
        <v>39</v>
      </c>
      <c r="AG186" s="13"/>
      <c r="AH186"/>
      <c r="AI186"/>
      <c r="AJ186"/>
      <c r="AK186"/>
      <c r="AL186"/>
      <c r="AM186"/>
      <c r="AN186"/>
    </row>
    <row r="187" spans="32:40" x14ac:dyDescent="0.35">
      <c r="AF187" t="s">
        <v>40</v>
      </c>
      <c r="AG187">
        <v>0.96380508545854493</v>
      </c>
      <c r="AH187"/>
      <c r="AI187"/>
      <c r="AJ187"/>
      <c r="AK187"/>
      <c r="AL187"/>
      <c r="AM187"/>
      <c r="AN187"/>
    </row>
    <row r="188" spans="32:40" x14ac:dyDescent="0.35">
      <c r="AF188" t="s">
        <v>41</v>
      </c>
      <c r="AG188" s="7">
        <v>0.92892024275575302</v>
      </c>
      <c r="AH188"/>
      <c r="AI188"/>
      <c r="AJ188"/>
      <c r="AK188"/>
      <c r="AL188"/>
      <c r="AM188"/>
      <c r="AN188"/>
    </row>
    <row r="189" spans="32:40" x14ac:dyDescent="0.35">
      <c r="AF189" t="s">
        <v>42</v>
      </c>
      <c r="AG189">
        <v>0.91525105867032097</v>
      </c>
      <c r="AH189"/>
      <c r="AI189"/>
      <c r="AJ189"/>
      <c r="AK189"/>
      <c r="AL189"/>
      <c r="AM189"/>
      <c r="AN189"/>
    </row>
    <row r="190" spans="32:40" x14ac:dyDescent="0.35">
      <c r="AF190" t="s">
        <v>43</v>
      </c>
      <c r="AG190">
        <v>35.125253046585676</v>
      </c>
      <c r="AH190"/>
      <c r="AI190"/>
      <c r="AJ190"/>
      <c r="AK190"/>
      <c r="AL190"/>
      <c r="AM190"/>
      <c r="AN190"/>
    </row>
    <row r="191" spans="32:40" ht="15" thickBot="1" x14ac:dyDescent="0.4">
      <c r="AF191" s="11" t="s">
        <v>44</v>
      </c>
      <c r="AG191" s="11">
        <v>32</v>
      </c>
      <c r="AH191"/>
      <c r="AI191"/>
      <c r="AJ191"/>
      <c r="AK191"/>
      <c r="AL191"/>
      <c r="AM191"/>
      <c r="AN191"/>
    </row>
    <row r="192" spans="32:40" x14ac:dyDescent="0.35">
      <c r="AF192"/>
      <c r="AG192"/>
      <c r="AH192"/>
      <c r="AI192"/>
      <c r="AJ192"/>
      <c r="AK192"/>
      <c r="AL192"/>
      <c r="AM192"/>
      <c r="AN192"/>
    </row>
    <row r="193" spans="32:40" ht="15" thickBot="1" x14ac:dyDescent="0.4">
      <c r="AF193" t="s">
        <v>45</v>
      </c>
      <c r="AG193"/>
      <c r="AH193"/>
      <c r="AI193"/>
      <c r="AJ193"/>
      <c r="AK193"/>
      <c r="AL193"/>
      <c r="AM193"/>
      <c r="AN193"/>
    </row>
    <row r="194" spans="32:40" x14ac:dyDescent="0.35">
      <c r="AF194" s="12"/>
      <c r="AG194" s="12" t="s">
        <v>50</v>
      </c>
      <c r="AH194" s="12" t="s">
        <v>51</v>
      </c>
      <c r="AI194" s="12" t="s">
        <v>52</v>
      </c>
      <c r="AJ194" s="12" t="s">
        <v>53</v>
      </c>
      <c r="AK194" s="12" t="s">
        <v>54</v>
      </c>
      <c r="AL194"/>
      <c r="AM194"/>
      <c r="AN194"/>
    </row>
    <row r="195" spans="32:40" x14ac:dyDescent="0.35">
      <c r="AF195" t="s">
        <v>46</v>
      </c>
      <c r="AG195">
        <v>5</v>
      </c>
      <c r="AH195">
        <v>419222.67259951279</v>
      </c>
      <c r="AI195">
        <v>83844.534519902561</v>
      </c>
      <c r="AJ195">
        <v>67.957256040303662</v>
      </c>
      <c r="AK195">
        <v>4.3165703646883579E-14</v>
      </c>
      <c r="AL195"/>
      <c r="AM195"/>
      <c r="AN195"/>
    </row>
    <row r="196" spans="32:40" x14ac:dyDescent="0.35">
      <c r="AF196" t="s">
        <v>47</v>
      </c>
      <c r="AG196">
        <v>26</v>
      </c>
      <c r="AH196">
        <v>32078.368441253584</v>
      </c>
      <c r="AI196">
        <v>1233.7834015866763</v>
      </c>
      <c r="AJ196"/>
      <c r="AK196"/>
      <c r="AL196"/>
      <c r="AM196"/>
      <c r="AN196"/>
    </row>
    <row r="197" spans="32:40" ht="15" thickBot="1" x14ac:dyDescent="0.4">
      <c r="AF197" s="11" t="s">
        <v>48</v>
      </c>
      <c r="AG197" s="11">
        <v>31</v>
      </c>
      <c r="AH197" s="11">
        <v>451301.0410407664</v>
      </c>
      <c r="AI197" s="11"/>
      <c r="AJ197" s="11"/>
      <c r="AK197" s="11"/>
      <c r="AL197"/>
      <c r="AM197"/>
      <c r="AN197"/>
    </row>
    <row r="198" spans="32:40" ht="15" thickBot="1" x14ac:dyDescent="0.4">
      <c r="AF198"/>
      <c r="AG198"/>
      <c r="AH198"/>
      <c r="AI198"/>
      <c r="AJ198"/>
      <c r="AK198"/>
      <c r="AL198"/>
      <c r="AM198"/>
      <c r="AN198"/>
    </row>
    <row r="199" spans="32:40" x14ac:dyDescent="0.35">
      <c r="AF199" s="12"/>
      <c r="AG199" s="12" t="s">
        <v>55</v>
      </c>
      <c r="AH199" s="12" t="s">
        <v>43</v>
      </c>
      <c r="AI199" s="12" t="s">
        <v>56</v>
      </c>
      <c r="AJ199" s="12" t="s">
        <v>57</v>
      </c>
      <c r="AK199" s="12" t="s">
        <v>58</v>
      </c>
      <c r="AL199" s="12" t="s">
        <v>59</v>
      </c>
      <c r="AM199" s="12" t="s">
        <v>60</v>
      </c>
      <c r="AN199" s="12" t="s">
        <v>61</v>
      </c>
    </row>
    <row r="200" spans="32:40" x14ac:dyDescent="0.35">
      <c r="AF200" t="s">
        <v>49</v>
      </c>
      <c r="AG200">
        <v>-238.63150667543871</v>
      </c>
      <c r="AH200">
        <v>99.066991303777399</v>
      </c>
      <c r="AI200">
        <v>-2.4087892802124471</v>
      </c>
      <c r="AJ200">
        <v>2.3388455196833014E-2</v>
      </c>
      <c r="AK200">
        <v>-442.26662369813067</v>
      </c>
      <c r="AL200">
        <v>-34.996389652746757</v>
      </c>
      <c r="AM200">
        <v>-442.26662369813067</v>
      </c>
      <c r="AN200">
        <v>-34.996389652746757</v>
      </c>
    </row>
    <row r="201" spans="32:40" x14ac:dyDescent="0.35">
      <c r="AF201" t="s">
        <v>68</v>
      </c>
      <c r="AG201">
        <v>2.5269569565539746E-2</v>
      </c>
      <c r="AH201">
        <v>0.12711515266325418</v>
      </c>
      <c r="AI201">
        <v>0.19879274056714835</v>
      </c>
      <c r="AJ201" s="15">
        <v>0.84397122622199816</v>
      </c>
      <c r="AK201">
        <v>-0.23601936883136224</v>
      </c>
      <c r="AL201">
        <v>0.28655850796244176</v>
      </c>
      <c r="AM201">
        <v>-0.23601936883136224</v>
      </c>
      <c r="AN201">
        <v>0.28655850796244176</v>
      </c>
    </row>
    <row r="202" spans="32:40" x14ac:dyDescent="0.35">
      <c r="AF202" t="s">
        <v>7</v>
      </c>
      <c r="AG202">
        <v>1.4192431264796225E-2</v>
      </c>
      <c r="AH202">
        <v>5.4592845491066048E-3</v>
      </c>
      <c r="AI202">
        <v>2.5996870353861246</v>
      </c>
      <c r="AJ202">
        <v>1.5180181624317815E-2</v>
      </c>
      <c r="AK202">
        <v>2.9707111601794157E-3</v>
      </c>
      <c r="AL202">
        <v>2.5414151369413034E-2</v>
      </c>
      <c r="AM202">
        <v>2.9707111601794157E-3</v>
      </c>
      <c r="AN202">
        <v>2.5414151369413034E-2</v>
      </c>
    </row>
    <row r="203" spans="32:40" x14ac:dyDescent="0.35">
      <c r="AF203" s="4" t="s">
        <v>82</v>
      </c>
      <c r="AG203">
        <v>-1.3069599203270412E-2</v>
      </c>
      <c r="AH203">
        <v>1.9149821145034333E-2</v>
      </c>
      <c r="AI203">
        <v>-0.68249197234196834</v>
      </c>
      <c r="AJ203" s="15">
        <v>0.50096390850028638</v>
      </c>
      <c r="AK203">
        <v>-5.2432620311634259E-2</v>
      </c>
      <c r="AL203">
        <v>2.6293421905093432E-2</v>
      </c>
      <c r="AM203">
        <v>-5.2432620311634259E-2</v>
      </c>
      <c r="AN203">
        <v>2.6293421905093432E-2</v>
      </c>
    </row>
    <row r="204" spans="32:40" x14ac:dyDescent="0.35">
      <c r="AF204" s="4" t="s">
        <v>9</v>
      </c>
      <c r="AG204">
        <v>15.087880496882034</v>
      </c>
      <c r="AH204">
        <v>10.186747787710761</v>
      </c>
      <c r="AI204">
        <v>1.4811283062376368</v>
      </c>
      <c r="AJ204" s="15">
        <v>0.15059058609596038</v>
      </c>
      <c r="AK204">
        <v>-5.8512794647875968</v>
      </c>
      <c r="AL204">
        <v>36.027040458551667</v>
      </c>
      <c r="AM204">
        <v>-5.8512794647875968</v>
      </c>
      <c r="AN204">
        <v>36.027040458551667</v>
      </c>
    </row>
    <row r="205" spans="32:40" ht="15" thickBot="1" x14ac:dyDescent="0.4">
      <c r="AF205" s="14" t="s">
        <v>159</v>
      </c>
      <c r="AG205" s="11">
        <v>15370.30451847117</v>
      </c>
      <c r="AH205" s="11">
        <v>2289.0731579171011</v>
      </c>
      <c r="AI205" s="11">
        <v>6.7146410176147837</v>
      </c>
      <c r="AJ205" s="11">
        <v>3.9996632190450879E-7</v>
      </c>
      <c r="AK205" s="11">
        <v>10665.047255165362</v>
      </c>
      <c r="AL205" s="11">
        <v>20075.561781776978</v>
      </c>
      <c r="AM205" s="11">
        <v>10665.047255165362</v>
      </c>
      <c r="AN205" s="11">
        <v>20075.561781776978</v>
      </c>
    </row>
    <row r="206" spans="32:40" x14ac:dyDescent="0.35">
      <c r="AF206"/>
      <c r="AG206"/>
      <c r="AH206"/>
      <c r="AI206"/>
      <c r="AJ206"/>
      <c r="AK206"/>
      <c r="AL206"/>
      <c r="AM206"/>
      <c r="AN206"/>
    </row>
    <row r="207" spans="32:40" x14ac:dyDescent="0.35">
      <c r="AF207"/>
      <c r="AG207"/>
      <c r="AH207"/>
      <c r="AI207"/>
      <c r="AJ207"/>
      <c r="AK207"/>
      <c r="AL207"/>
      <c r="AM207"/>
      <c r="AN207"/>
    </row>
    <row r="208" spans="32:40" x14ac:dyDescent="0.35">
      <c r="AF208"/>
      <c r="AG208"/>
      <c r="AH208"/>
      <c r="AI208"/>
      <c r="AJ208"/>
      <c r="AK208"/>
      <c r="AL208"/>
      <c r="AM208"/>
      <c r="AN208"/>
    </row>
  </sheetData>
  <mergeCells count="2">
    <mergeCell ref="D1:F1"/>
    <mergeCell ref="J1:L1"/>
  </mergeCells>
  <conditionalFormatting sqref="Z6:Z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15:Z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8"/>
  <sheetViews>
    <sheetView topLeftCell="K115" workbookViewId="0">
      <selection activeCell="AG132" sqref="AG132:AG134"/>
    </sheetView>
  </sheetViews>
  <sheetFormatPr defaultRowHeight="14.5" x14ac:dyDescent="0.35"/>
  <cols>
    <col min="7" max="7" width="12.36328125" bestFit="1" customWidth="1"/>
    <col min="13" max="13" width="12.36328125" bestFit="1" customWidth="1"/>
    <col min="14" max="14" width="12.36328125" customWidth="1"/>
    <col min="15" max="22" width="8.90625" hidden="1" customWidth="1"/>
    <col min="24" max="24" width="12.54296875" customWidth="1"/>
  </cols>
  <sheetData>
    <row r="1" spans="1:30" x14ac:dyDescent="0.35">
      <c r="D1" s="304" t="s">
        <v>63</v>
      </c>
      <c r="E1" s="304"/>
      <c r="F1" s="304"/>
      <c r="G1" s="104" t="s">
        <v>89</v>
      </c>
      <c r="J1" s="304" t="s">
        <v>63</v>
      </c>
      <c r="K1" s="304"/>
      <c r="L1" s="304"/>
      <c r="M1" s="104" t="s">
        <v>89</v>
      </c>
      <c r="N1" s="104" t="s">
        <v>89</v>
      </c>
    </row>
    <row r="2" spans="1:30" ht="84" x14ac:dyDescent="0.35">
      <c r="A2" s="1" t="s">
        <v>0</v>
      </c>
      <c r="B2" s="2" t="s">
        <v>1</v>
      </c>
      <c r="C2" s="2" t="s">
        <v>6</v>
      </c>
      <c r="D2" s="1" t="s">
        <v>7</v>
      </c>
      <c r="E2" s="2" t="s">
        <v>8</v>
      </c>
      <c r="F2" s="1" t="s">
        <v>9</v>
      </c>
      <c r="G2" s="1" t="s">
        <v>167</v>
      </c>
      <c r="H2" s="1" t="s">
        <v>10</v>
      </c>
      <c r="I2" s="2" t="s">
        <v>69</v>
      </c>
      <c r="J2" s="1" t="s">
        <v>7</v>
      </c>
      <c r="K2" s="1" t="s">
        <v>11</v>
      </c>
      <c r="L2" s="1" t="s">
        <v>9</v>
      </c>
      <c r="M2" s="1" t="s">
        <v>167</v>
      </c>
      <c r="N2" s="1" t="s">
        <v>7</v>
      </c>
      <c r="O2" s="2" t="s">
        <v>2</v>
      </c>
      <c r="P2" s="2" t="s">
        <v>3</v>
      </c>
      <c r="Q2" s="2" t="s">
        <v>4</v>
      </c>
      <c r="R2" s="2" t="s">
        <v>5</v>
      </c>
      <c r="S2" s="2" t="s">
        <v>68</v>
      </c>
      <c r="T2" s="2" t="s">
        <v>70</v>
      </c>
      <c r="U2" s="2" t="s">
        <v>71</v>
      </c>
      <c r="V2" s="2" t="s">
        <v>72</v>
      </c>
      <c r="W2" s="2"/>
    </row>
    <row r="3" spans="1:30" x14ac:dyDescent="0.35">
      <c r="A3" s="3" t="s">
        <v>12</v>
      </c>
      <c r="B3" s="4">
        <v>20</v>
      </c>
      <c r="C3" s="4"/>
      <c r="G3">
        <f>H3/N3</f>
        <v>8.1864358683314427E-7</v>
      </c>
      <c r="H3" s="4">
        <v>1.5300000000000001E-3</v>
      </c>
      <c r="I3" s="4"/>
      <c r="M3">
        <f>H3/N3</f>
        <v>8.1864358683314427E-7</v>
      </c>
      <c r="N3">
        <v>1868.945197407189</v>
      </c>
      <c r="O3" s="4"/>
      <c r="P3" s="4"/>
      <c r="Q3" s="4"/>
      <c r="R3" s="4"/>
      <c r="S3" s="4"/>
      <c r="T3" s="4"/>
      <c r="U3" s="4"/>
    </row>
    <row r="4" spans="1:30" x14ac:dyDescent="0.35">
      <c r="A4" s="3" t="s">
        <v>13</v>
      </c>
      <c r="B4" s="4">
        <v>16</v>
      </c>
      <c r="C4" s="4">
        <v>20</v>
      </c>
      <c r="D4" s="4">
        <v>1868.945197407189</v>
      </c>
      <c r="E4" s="4">
        <v>1253</v>
      </c>
      <c r="F4" s="4">
        <v>8.4456249999999997</v>
      </c>
      <c r="G4">
        <f t="shared" ref="G4:G34" si="0">H4/N4</f>
        <v>4.5600155106165469E-6</v>
      </c>
      <c r="H4" s="4">
        <v>9.7200000000000012E-3</v>
      </c>
      <c r="I4" s="4"/>
      <c r="J4" s="4">
        <v>1868.945197407189</v>
      </c>
      <c r="K4" s="5">
        <v>27.7</v>
      </c>
      <c r="L4" s="4">
        <v>8.4456249999999997</v>
      </c>
      <c r="M4">
        <f t="shared" ref="M4:M34" si="1">H4/N4</f>
        <v>4.5600155106165469E-6</v>
      </c>
      <c r="N4" s="4">
        <v>2131.5716969317473</v>
      </c>
      <c r="O4" s="4"/>
      <c r="P4" s="4"/>
      <c r="Q4" s="4"/>
      <c r="R4" s="4"/>
      <c r="S4" s="4">
        <v>1.5300000000000001E-3</v>
      </c>
      <c r="T4" s="4"/>
      <c r="U4" s="4"/>
      <c r="X4" s="10" t="s">
        <v>62</v>
      </c>
      <c r="AC4" s="7" t="s">
        <v>77</v>
      </c>
    </row>
    <row r="5" spans="1:30" x14ac:dyDescent="0.35">
      <c r="A5" s="3" t="s">
        <v>14</v>
      </c>
      <c r="B5" s="4">
        <v>29</v>
      </c>
      <c r="C5" s="4">
        <v>16</v>
      </c>
      <c r="D5" s="4">
        <v>2131.5716969317473</v>
      </c>
      <c r="E5" s="4">
        <v>1138</v>
      </c>
      <c r="F5" s="4">
        <v>7.8352079999999997</v>
      </c>
      <c r="G5">
        <f t="shared" si="0"/>
        <v>6.8796583451844503E-6</v>
      </c>
      <c r="H5" s="4">
        <v>1.4250000000000001E-2</v>
      </c>
      <c r="I5" s="4">
        <v>1.5300000000000001E-3</v>
      </c>
      <c r="J5" s="4">
        <v>2131.5716969317473</v>
      </c>
      <c r="K5" s="5">
        <v>22</v>
      </c>
      <c r="L5" s="4">
        <v>7.8352079999999997</v>
      </c>
      <c r="M5">
        <f t="shared" si="1"/>
        <v>6.8796583451844503E-6</v>
      </c>
      <c r="N5" s="4">
        <v>2071.3237903702825</v>
      </c>
      <c r="O5" s="4">
        <v>20</v>
      </c>
      <c r="P5" s="4"/>
      <c r="Q5" s="4"/>
      <c r="R5" s="4"/>
      <c r="S5" s="4">
        <v>9.7200000000000012E-3</v>
      </c>
      <c r="T5" s="4"/>
      <c r="U5" s="4"/>
      <c r="X5" s="234" t="s">
        <v>63</v>
      </c>
      <c r="Y5" s="9">
        <f>CORREL(B4:B34,C4:C34)</f>
        <v>0.85869830767944455</v>
      </c>
      <c r="Z5" s="4" t="str">
        <f>IF(Y5&gt;0.7,"Strong Correlation",IF(Y5&gt;0.3,"Moderate Correlation",IF(Y5&gt;0,"Weak Correlation")))</f>
        <v>Strong Correlation</v>
      </c>
    </row>
    <row r="6" spans="1:30" x14ac:dyDescent="0.35">
      <c r="A6" s="3" t="s">
        <v>15</v>
      </c>
      <c r="B6" s="4">
        <v>34</v>
      </c>
      <c r="C6" s="4">
        <v>29</v>
      </c>
      <c r="D6" s="4">
        <v>2071.3237903702825</v>
      </c>
      <c r="E6" s="4">
        <v>1062</v>
      </c>
      <c r="F6" s="4">
        <v>6.4964589999999998</v>
      </c>
      <c r="G6">
        <f t="shared" si="0"/>
        <v>4.9340744991937917E-6</v>
      </c>
      <c r="H6" s="4">
        <v>1.0880000000000001E-2</v>
      </c>
      <c r="I6" s="4">
        <v>9.7200000000000012E-3</v>
      </c>
      <c r="J6" s="4">
        <v>2071.3237903702825</v>
      </c>
      <c r="K6" s="5">
        <v>22.4</v>
      </c>
      <c r="L6" s="4">
        <v>6.4964589999999998</v>
      </c>
      <c r="M6">
        <f t="shared" si="1"/>
        <v>4.9340744991937917E-6</v>
      </c>
      <c r="N6" s="4">
        <v>2205.0741231770517</v>
      </c>
      <c r="O6" s="4">
        <v>16</v>
      </c>
      <c r="P6" s="4">
        <v>20</v>
      </c>
      <c r="Q6" s="4"/>
      <c r="R6" s="4"/>
      <c r="S6" s="4">
        <v>1.4250000000000001E-2</v>
      </c>
      <c r="T6" s="4">
        <v>1.5300000000000001E-3</v>
      </c>
      <c r="U6" s="4"/>
      <c r="X6" s="235" t="s">
        <v>64</v>
      </c>
      <c r="Y6" s="8">
        <f>CORREL(B5:B34,O5:O34)</f>
        <v>0.56021120884979436</v>
      </c>
      <c r="Z6" s="4" t="str">
        <f t="shared" ref="Z6:Z9" si="2">IF(Y6&gt;0.7,"Strong Correlation",IF(Y6&gt;0.3,"Moderate Correlation",IF(Y6&gt;0,"Weak Correlation")))</f>
        <v>Moderate Correlation</v>
      </c>
      <c r="AC6" s="10" t="s">
        <v>75</v>
      </c>
    </row>
    <row r="7" spans="1:30" x14ac:dyDescent="0.35">
      <c r="A7" s="3" t="s">
        <v>16</v>
      </c>
      <c r="B7" s="4">
        <v>53</v>
      </c>
      <c r="C7" s="4">
        <v>34</v>
      </c>
      <c r="D7" s="4">
        <v>2205.0741231770517</v>
      </c>
      <c r="E7" s="4">
        <v>1509</v>
      </c>
      <c r="F7" s="4">
        <v>6.8844139999999996</v>
      </c>
      <c r="G7">
        <f t="shared" si="0"/>
        <v>3.5060820960514298E-5</v>
      </c>
      <c r="H7" s="4">
        <v>9.0659999999999991E-2</v>
      </c>
      <c r="I7" s="4">
        <v>1.4250000000000001E-2</v>
      </c>
      <c r="J7" s="4">
        <v>2205.0741231770517</v>
      </c>
      <c r="K7" s="5">
        <v>15.8</v>
      </c>
      <c r="L7" s="4">
        <v>6.8844139999999996</v>
      </c>
      <c r="M7">
        <f t="shared" si="1"/>
        <v>3.5060820960514298E-5</v>
      </c>
      <c r="N7" s="4">
        <v>2585.7922751467177</v>
      </c>
      <c r="O7" s="4">
        <v>29</v>
      </c>
      <c r="P7" s="4">
        <v>16</v>
      </c>
      <c r="Q7" s="4">
        <v>20</v>
      </c>
      <c r="R7" s="4"/>
      <c r="S7" s="4">
        <v>1.0880000000000001E-2</v>
      </c>
      <c r="T7" s="4">
        <v>9.7200000000000012E-3</v>
      </c>
      <c r="U7" s="4">
        <v>1.5300000000000001E-3</v>
      </c>
      <c r="X7" s="235" t="s">
        <v>65</v>
      </c>
      <c r="Y7" s="8">
        <f>CORREL(B6:B34,P6:P34)</f>
        <v>0.37429567038047595</v>
      </c>
      <c r="Z7" s="4" t="str">
        <f t="shared" si="2"/>
        <v>Moderate Correlation</v>
      </c>
    </row>
    <row r="8" spans="1:30" x14ac:dyDescent="0.35">
      <c r="A8" s="3" t="s">
        <v>17</v>
      </c>
      <c r="B8" s="4">
        <v>114</v>
      </c>
      <c r="C8" s="4">
        <v>53</v>
      </c>
      <c r="D8" s="4">
        <v>2585.7922751467177</v>
      </c>
      <c r="E8" s="4">
        <v>2145</v>
      </c>
      <c r="F8" s="4">
        <v>6.850543</v>
      </c>
      <c r="G8">
        <f t="shared" si="0"/>
        <v>4.7280110129177988E-5</v>
      </c>
      <c r="H8" s="4">
        <v>0.11807000000000001</v>
      </c>
      <c r="I8" s="4">
        <v>1.0880000000000001E-2</v>
      </c>
      <c r="J8" s="4">
        <v>2585.7922751467177</v>
      </c>
      <c r="K8" s="5">
        <v>36.4</v>
      </c>
      <c r="L8" s="4">
        <v>6.850543</v>
      </c>
      <c r="M8">
        <f t="shared" si="1"/>
        <v>4.7280110129177988E-5</v>
      </c>
      <c r="N8" s="4">
        <v>2497.244606186639</v>
      </c>
      <c r="O8" s="4">
        <v>34</v>
      </c>
      <c r="P8" s="4">
        <v>29</v>
      </c>
      <c r="Q8" s="4">
        <v>16</v>
      </c>
      <c r="R8" s="4">
        <v>20</v>
      </c>
      <c r="S8" s="4">
        <v>9.0659999999999991E-2</v>
      </c>
      <c r="T8" s="4">
        <v>1.4250000000000001E-2</v>
      </c>
      <c r="U8" s="4">
        <v>9.7200000000000012E-3</v>
      </c>
      <c r="V8" s="4">
        <v>1.5300000000000001E-3</v>
      </c>
      <c r="X8" s="235" t="s">
        <v>66</v>
      </c>
      <c r="Y8" s="8">
        <f>CORREL(B7:B34,Q7:Q34)</f>
        <v>0.27813194156548426</v>
      </c>
      <c r="Z8" s="4" t="str">
        <f t="shared" si="2"/>
        <v>Weak Correlation</v>
      </c>
      <c r="AC8" t="s">
        <v>38</v>
      </c>
    </row>
    <row r="9" spans="1:30" ht="15" thickBot="1" x14ac:dyDescent="0.4">
      <c r="A9" s="3" t="s">
        <v>18</v>
      </c>
      <c r="B9" s="4">
        <v>93</v>
      </c>
      <c r="C9" s="4">
        <v>114</v>
      </c>
      <c r="D9" s="4">
        <v>2497.244606186639</v>
      </c>
      <c r="E9" s="4">
        <v>1945</v>
      </c>
      <c r="F9" s="4">
        <v>6.2153780000000003</v>
      </c>
      <c r="G9">
        <f t="shared" si="0"/>
        <v>7.7043761058562593E-5</v>
      </c>
      <c r="H9" s="4">
        <v>0.17042000000000002</v>
      </c>
      <c r="I9" s="4">
        <v>9.0659999999999991E-2</v>
      </c>
      <c r="J9" s="4">
        <v>2497.244606186639</v>
      </c>
      <c r="K9" s="5">
        <v>42.8</v>
      </c>
      <c r="L9" s="4">
        <v>6.2153780000000003</v>
      </c>
      <c r="M9">
        <f t="shared" si="1"/>
        <v>7.7043761058562593E-5</v>
      </c>
      <c r="N9" s="4">
        <v>2211.9896232799456</v>
      </c>
      <c r="O9" s="4">
        <v>53</v>
      </c>
      <c r="P9" s="4">
        <v>34</v>
      </c>
      <c r="Q9" s="4">
        <v>29</v>
      </c>
      <c r="R9" s="4">
        <v>16</v>
      </c>
      <c r="S9" s="4">
        <v>0.11807000000000001</v>
      </c>
      <c r="T9" s="4">
        <v>1.0880000000000001E-2</v>
      </c>
      <c r="U9" s="4">
        <v>1.4250000000000001E-2</v>
      </c>
      <c r="V9" s="4">
        <v>9.7200000000000012E-3</v>
      </c>
      <c r="X9" s="235" t="s">
        <v>67</v>
      </c>
      <c r="Y9" s="8">
        <f>CORREL(B8:B34,R8:R34)</f>
        <v>0.29296918106280578</v>
      </c>
      <c r="Z9" s="4" t="str">
        <f t="shared" si="2"/>
        <v>Weak Correlation</v>
      </c>
    </row>
    <row r="10" spans="1:30" x14ac:dyDescent="0.35">
      <c r="A10" s="3" t="s">
        <v>19</v>
      </c>
      <c r="B10" s="4">
        <v>205</v>
      </c>
      <c r="C10" s="4">
        <v>93</v>
      </c>
      <c r="D10" s="4">
        <v>2211.9896232799456</v>
      </c>
      <c r="E10" s="4">
        <v>1515</v>
      </c>
      <c r="F10" s="4">
        <v>5.6401380000000003</v>
      </c>
      <c r="G10">
        <f t="shared" si="0"/>
        <v>9.7481419962073442E-5</v>
      </c>
      <c r="H10" s="4">
        <v>0.21825999999999998</v>
      </c>
      <c r="I10" s="4">
        <v>0.11807000000000001</v>
      </c>
      <c r="J10" s="4">
        <v>2211.9896232799456</v>
      </c>
      <c r="K10" s="5">
        <v>77.599999999999994</v>
      </c>
      <c r="L10" s="4">
        <v>5.6401380000000003</v>
      </c>
      <c r="M10">
        <f t="shared" si="1"/>
        <v>9.7481419962073442E-5</v>
      </c>
      <c r="N10" s="4">
        <v>2238.9907747026787</v>
      </c>
      <c r="O10" s="4">
        <v>114</v>
      </c>
      <c r="P10" s="4">
        <v>53</v>
      </c>
      <c r="Q10" s="4">
        <v>34</v>
      </c>
      <c r="R10" s="4">
        <v>29</v>
      </c>
      <c r="S10" s="4">
        <v>0.17042000000000002</v>
      </c>
      <c r="T10" s="4">
        <v>9.0659999999999991E-2</v>
      </c>
      <c r="U10" s="4">
        <v>1.0880000000000001E-2</v>
      </c>
      <c r="V10" s="4">
        <v>1.4250000000000001E-2</v>
      </c>
      <c r="X10" s="4"/>
      <c r="Y10" s="4"/>
      <c r="Z10" s="4"/>
      <c r="AC10" s="13" t="s">
        <v>39</v>
      </c>
      <c r="AD10" s="13"/>
    </row>
    <row r="11" spans="1:30" x14ac:dyDescent="0.35">
      <c r="A11" s="3" t="s">
        <v>20</v>
      </c>
      <c r="B11" s="4">
        <v>465</v>
      </c>
      <c r="C11" s="4">
        <v>205</v>
      </c>
      <c r="D11" s="4">
        <v>2238.9907747026787</v>
      </c>
      <c r="E11" s="4">
        <v>1566</v>
      </c>
      <c r="F11" s="4">
        <v>4.5738009999999996</v>
      </c>
      <c r="G11">
        <f t="shared" si="0"/>
        <v>6.409954788133323E-4</v>
      </c>
      <c r="H11" s="4">
        <v>1.4069500000000001</v>
      </c>
      <c r="I11" s="4">
        <v>0.17042000000000002</v>
      </c>
      <c r="J11" s="4">
        <v>2238.9907747026787</v>
      </c>
      <c r="K11" s="5">
        <v>164.9</v>
      </c>
      <c r="L11" s="4">
        <v>4.5738009999999996</v>
      </c>
      <c r="M11">
        <f t="shared" si="1"/>
        <v>6.409954788133323E-4</v>
      </c>
      <c r="N11" s="4">
        <v>2194.9452788725916</v>
      </c>
      <c r="O11" s="4">
        <v>93</v>
      </c>
      <c r="P11" s="4">
        <v>114</v>
      </c>
      <c r="Q11" s="4">
        <v>53</v>
      </c>
      <c r="R11" s="4">
        <v>34</v>
      </c>
      <c r="S11" s="4">
        <v>0.21825999999999998</v>
      </c>
      <c r="T11" s="4">
        <v>0.11807000000000001</v>
      </c>
      <c r="U11" s="4">
        <v>9.0659999999999991E-2</v>
      </c>
      <c r="V11" s="4">
        <v>1.0880000000000001E-2</v>
      </c>
      <c r="X11" s="4"/>
      <c r="Y11" s="4"/>
      <c r="Z11" s="4"/>
      <c r="AC11" t="s">
        <v>40</v>
      </c>
      <c r="AD11">
        <v>0.80482907614720234</v>
      </c>
    </row>
    <row r="12" spans="1:30" x14ac:dyDescent="0.35">
      <c r="A12" s="3" t="s">
        <v>21</v>
      </c>
      <c r="B12" s="4">
        <v>1255</v>
      </c>
      <c r="C12" s="4">
        <v>465</v>
      </c>
      <c r="D12" s="4">
        <v>2194.9452788725916</v>
      </c>
      <c r="E12" s="4">
        <v>2559</v>
      </c>
      <c r="F12" s="4">
        <v>4.4906100000000002</v>
      </c>
      <c r="G12">
        <f t="shared" si="0"/>
        <v>2.6123136781962468E-3</v>
      </c>
      <c r="H12" s="4">
        <v>5.0887400000000014</v>
      </c>
      <c r="I12" s="4">
        <v>0.21825999999999998</v>
      </c>
      <c r="J12" s="4">
        <v>2194.9452788725916</v>
      </c>
      <c r="K12" s="5">
        <v>497.9</v>
      </c>
      <c r="L12" s="4">
        <v>4.4906100000000002</v>
      </c>
      <c r="M12">
        <f t="shared" si="1"/>
        <v>2.6123136781962468E-3</v>
      </c>
      <c r="N12" s="4">
        <v>1947.9819910117687</v>
      </c>
      <c r="O12" s="4">
        <v>205</v>
      </c>
      <c r="P12" s="4">
        <v>93</v>
      </c>
      <c r="Q12" s="4">
        <v>114</v>
      </c>
      <c r="R12" s="4">
        <v>53</v>
      </c>
      <c r="S12" s="4">
        <v>1.4069500000000001</v>
      </c>
      <c r="T12" s="4">
        <v>0.17042000000000002</v>
      </c>
      <c r="U12" s="4">
        <v>0.11807000000000001</v>
      </c>
      <c r="V12" s="4">
        <v>9.0659999999999991E-2</v>
      </c>
      <c r="X12" s="4"/>
      <c r="Y12" s="4"/>
      <c r="Z12" s="4"/>
      <c r="AC12" t="s">
        <v>41</v>
      </c>
      <c r="AD12" s="7">
        <v>0.64774984181195927</v>
      </c>
    </row>
    <row r="13" spans="1:30" x14ac:dyDescent="0.35">
      <c r="A13" s="3" t="s">
        <v>22</v>
      </c>
      <c r="B13" s="4">
        <v>942</v>
      </c>
      <c r="C13" s="4">
        <v>1255</v>
      </c>
      <c r="D13" s="4">
        <v>1947.9819910117687</v>
      </c>
      <c r="E13" s="4">
        <v>3078</v>
      </c>
      <c r="F13" s="4">
        <v>5.2639579999999997</v>
      </c>
      <c r="G13">
        <f t="shared" si="0"/>
        <v>1.5463891242741491E-3</v>
      </c>
      <c r="H13" s="4">
        <v>3.00895</v>
      </c>
      <c r="I13" s="4">
        <v>1.4069500000000001</v>
      </c>
      <c r="J13" s="4">
        <v>1947.9819910117687</v>
      </c>
      <c r="K13" s="5">
        <v>233.2</v>
      </c>
      <c r="L13" s="4">
        <v>5.2639579999999997</v>
      </c>
      <c r="M13">
        <f t="shared" si="1"/>
        <v>1.5463891242741491E-3</v>
      </c>
      <c r="N13" s="4">
        <v>1945.7909738031519</v>
      </c>
      <c r="O13" s="4">
        <v>465</v>
      </c>
      <c r="P13" s="4">
        <v>205</v>
      </c>
      <c r="Q13" s="4">
        <v>93</v>
      </c>
      <c r="R13" s="4">
        <v>114</v>
      </c>
      <c r="S13" s="4">
        <v>5.0887400000000014</v>
      </c>
      <c r="T13" s="4">
        <v>0.21825999999999998</v>
      </c>
      <c r="U13" s="4">
        <v>0.17042000000000002</v>
      </c>
      <c r="V13" s="4">
        <v>0.11807000000000001</v>
      </c>
      <c r="X13" s="10" t="s">
        <v>73</v>
      </c>
      <c r="Y13" s="4"/>
      <c r="Z13" s="4"/>
      <c r="AC13" t="s">
        <v>42</v>
      </c>
      <c r="AD13">
        <v>0.60861093534662136</v>
      </c>
    </row>
    <row r="14" spans="1:30" x14ac:dyDescent="0.35">
      <c r="A14" s="3" t="s">
        <v>23</v>
      </c>
      <c r="B14" s="4">
        <v>501</v>
      </c>
      <c r="C14" s="4">
        <v>942</v>
      </c>
      <c r="D14" s="4">
        <v>1945.7909738031519</v>
      </c>
      <c r="E14" s="4">
        <v>2069</v>
      </c>
      <c r="F14" s="4">
        <v>4.7965929999999997</v>
      </c>
      <c r="G14">
        <f t="shared" si="0"/>
        <v>4.2167261417223759E-4</v>
      </c>
      <c r="H14" s="4">
        <v>0.87643999999999989</v>
      </c>
      <c r="I14" s="4">
        <v>5.0887400000000014</v>
      </c>
      <c r="J14" s="4">
        <v>1945.7909738031519</v>
      </c>
      <c r="K14" s="5">
        <v>129.80000000000001</v>
      </c>
      <c r="L14" s="4">
        <v>4.7965929999999997</v>
      </c>
      <c r="M14">
        <f t="shared" si="1"/>
        <v>4.2167261417223759E-4</v>
      </c>
      <c r="N14" s="4">
        <v>2078.4845174745133</v>
      </c>
      <c r="O14" s="4">
        <v>1255</v>
      </c>
      <c r="P14" s="4">
        <v>465</v>
      </c>
      <c r="Q14" s="4">
        <v>205</v>
      </c>
      <c r="R14" s="4">
        <v>93</v>
      </c>
      <c r="S14" s="4">
        <v>3.00895</v>
      </c>
      <c r="T14" s="4">
        <v>1.4069500000000001</v>
      </c>
      <c r="U14" s="4">
        <v>0.21825999999999998</v>
      </c>
      <c r="V14" s="4">
        <v>0.17042000000000002</v>
      </c>
      <c r="X14" s="235" t="s">
        <v>63</v>
      </c>
      <c r="Y14" s="8">
        <f>CORREL(H4:H34,S4:S34)</f>
        <v>0.64916588210136561</v>
      </c>
      <c r="Z14" s="4" t="str">
        <f>IF(Y14&gt;0.7,"Strong Correlation",IF(Y14&gt;0.3,"Moderate Correlation",IF(Y14&gt;0,"Weak Correlation")))</f>
        <v>Moderate Correlation</v>
      </c>
      <c r="AC14" t="s">
        <v>43</v>
      </c>
      <c r="AD14">
        <v>337.00738851640347</v>
      </c>
    </row>
    <row r="15" spans="1:30" ht="15" thickBot="1" x14ac:dyDescent="0.4">
      <c r="A15" s="3" t="s">
        <v>24</v>
      </c>
      <c r="B15" s="4">
        <v>358</v>
      </c>
      <c r="C15" s="4">
        <v>501</v>
      </c>
      <c r="D15" s="4">
        <v>2078.4845174745133</v>
      </c>
      <c r="E15" s="4">
        <v>1636</v>
      </c>
      <c r="F15" s="4">
        <v>4.7835799999999997</v>
      </c>
      <c r="G15">
        <f t="shared" si="0"/>
        <v>4.116898674732391E-4</v>
      </c>
      <c r="H15" s="4">
        <v>1.0299</v>
      </c>
      <c r="I15" s="4">
        <v>3.00895</v>
      </c>
      <c r="J15" s="4">
        <v>2078.4845174745133</v>
      </c>
      <c r="K15" s="5">
        <v>92.6</v>
      </c>
      <c r="L15" s="4">
        <v>4.7835799999999997</v>
      </c>
      <c r="M15">
        <f t="shared" si="1"/>
        <v>4.116898674732391E-4</v>
      </c>
      <c r="N15" s="4">
        <v>2501.6403884823476</v>
      </c>
      <c r="O15" s="4">
        <v>942</v>
      </c>
      <c r="P15" s="4">
        <v>1255</v>
      </c>
      <c r="Q15" s="4">
        <v>465</v>
      </c>
      <c r="R15" s="4">
        <v>205</v>
      </c>
      <c r="S15" s="4">
        <v>0.87643999999999989</v>
      </c>
      <c r="T15" s="4">
        <v>5.0887400000000014</v>
      </c>
      <c r="U15" s="4">
        <v>1.4069500000000001</v>
      </c>
      <c r="V15" s="4">
        <v>0.21825999999999998</v>
      </c>
      <c r="X15" s="234" t="s">
        <v>64</v>
      </c>
      <c r="Y15" s="9">
        <f>CORREL(H5:H34,I5:I34)</f>
        <v>0.85296033847962927</v>
      </c>
      <c r="Z15" s="4" t="str">
        <f t="shared" ref="Z15:Z17" si="3">IF(Y15&gt;0.7,"Strong Correlation",IF(Y15&gt;0.3,"Moderate Correlation",IF(Y15&gt;0,"Weak Correlation")))</f>
        <v>Strong Correlation</v>
      </c>
      <c r="AC15" s="11" t="s">
        <v>44</v>
      </c>
      <c r="AD15" s="11">
        <v>31</v>
      </c>
    </row>
    <row r="16" spans="1:30" x14ac:dyDescent="0.35">
      <c r="A16" s="3" t="s">
        <v>25</v>
      </c>
      <c r="B16" s="4">
        <v>450</v>
      </c>
      <c r="C16" s="4">
        <v>358</v>
      </c>
      <c r="D16" s="4">
        <v>2501.6403884823476</v>
      </c>
      <c r="E16" s="4">
        <v>1580</v>
      </c>
      <c r="F16" s="4">
        <v>4.0711430000000002</v>
      </c>
      <c r="G16">
        <f t="shared" si="0"/>
        <v>4.6534659847101938E-4</v>
      </c>
      <c r="H16" s="4">
        <v>1.3096499999999998</v>
      </c>
      <c r="I16" s="4">
        <v>0.87643999999999989</v>
      </c>
      <c r="J16" s="4">
        <v>2501.6403884823476</v>
      </c>
      <c r="K16" s="5">
        <v>67.3</v>
      </c>
      <c r="L16" s="4">
        <v>4.0711430000000002</v>
      </c>
      <c r="M16">
        <f t="shared" si="1"/>
        <v>4.6534659847101938E-4</v>
      </c>
      <c r="N16" s="4">
        <v>2814.3538693590804</v>
      </c>
      <c r="O16" s="4">
        <v>501</v>
      </c>
      <c r="P16" s="4">
        <v>942</v>
      </c>
      <c r="Q16" s="4">
        <v>1255</v>
      </c>
      <c r="R16" s="4">
        <v>465</v>
      </c>
      <c r="S16" s="4">
        <v>1.0299</v>
      </c>
      <c r="T16" s="4">
        <v>3.00895</v>
      </c>
      <c r="U16" s="4">
        <v>5.0887400000000014</v>
      </c>
      <c r="V16" s="4">
        <v>1.4069500000000001</v>
      </c>
      <c r="X16" s="235" t="s">
        <v>65</v>
      </c>
      <c r="Y16" s="8">
        <f>CORREL(K7:K35,T6:T34)</f>
        <v>9.780706474017363E-2</v>
      </c>
      <c r="Z16" s="4" t="str">
        <f t="shared" si="3"/>
        <v>Weak Correlation</v>
      </c>
    </row>
    <row r="17" spans="1:35" ht="15" thickBot="1" x14ac:dyDescent="0.4">
      <c r="A17" s="3" t="s">
        <v>26</v>
      </c>
      <c r="B17" s="4">
        <v>462</v>
      </c>
      <c r="C17" s="4">
        <v>450</v>
      </c>
      <c r="D17" s="4">
        <v>2814.3538693590804</v>
      </c>
      <c r="E17" s="4">
        <v>1657</v>
      </c>
      <c r="F17" s="4">
        <v>4.0371560000000004</v>
      </c>
      <c r="G17">
        <f t="shared" si="0"/>
        <v>4.6010273158034995E-4</v>
      </c>
      <c r="H17" s="4">
        <v>1.30985</v>
      </c>
      <c r="I17" s="4">
        <v>1.0299</v>
      </c>
      <c r="J17" s="4">
        <v>2814.3538693590804</v>
      </c>
      <c r="K17" s="5">
        <v>84.1</v>
      </c>
      <c r="L17" s="4">
        <v>4.0371560000000004</v>
      </c>
      <c r="M17">
        <f t="shared" si="1"/>
        <v>4.6010273158034995E-4</v>
      </c>
      <c r="N17" s="4">
        <v>2846.864211175096</v>
      </c>
      <c r="O17" s="4">
        <v>358</v>
      </c>
      <c r="P17" s="4">
        <v>501</v>
      </c>
      <c r="Q17" s="4">
        <v>942</v>
      </c>
      <c r="R17" s="4">
        <v>1255</v>
      </c>
      <c r="S17" s="4">
        <v>1.3096499999999998</v>
      </c>
      <c r="T17" s="4">
        <v>0.87643999999999989</v>
      </c>
      <c r="U17" s="4">
        <v>3.00895</v>
      </c>
      <c r="V17" s="4">
        <v>5.0887400000000014</v>
      </c>
      <c r="X17" s="235" t="s">
        <v>66</v>
      </c>
      <c r="Y17" s="8">
        <f>CORREL(H6:H33,U7:U34)</f>
        <v>0.57076034102063256</v>
      </c>
      <c r="Z17" s="4" t="str">
        <f t="shared" si="3"/>
        <v>Moderate Correlation</v>
      </c>
      <c r="AC17" t="s">
        <v>45</v>
      </c>
    </row>
    <row r="18" spans="1:35" x14ac:dyDescent="0.35">
      <c r="A18" s="3" t="s">
        <v>27</v>
      </c>
      <c r="B18" s="4">
        <v>509</v>
      </c>
      <c r="C18" s="4">
        <v>462</v>
      </c>
      <c r="D18" s="4">
        <v>2846.864211175096</v>
      </c>
      <c r="E18" s="4">
        <v>1921</v>
      </c>
      <c r="F18" s="4">
        <v>3.3540169999999998</v>
      </c>
      <c r="G18">
        <f t="shared" si="0"/>
        <v>3.974550213575524E-4</v>
      </c>
      <c r="H18" s="4">
        <v>1.1902600000000003</v>
      </c>
      <c r="I18" s="4">
        <v>1.3096499999999998</v>
      </c>
      <c r="J18" s="4">
        <v>2846.864211175096</v>
      </c>
      <c r="K18" s="5">
        <v>163.1</v>
      </c>
      <c r="L18" s="4">
        <v>3.3540169999999998</v>
      </c>
      <c r="M18">
        <f t="shared" si="1"/>
        <v>3.974550213575524E-4</v>
      </c>
      <c r="N18" s="4">
        <v>2994.7036420235254</v>
      </c>
      <c r="O18" s="4">
        <v>450</v>
      </c>
      <c r="P18" s="4">
        <v>358</v>
      </c>
      <c r="Q18" s="4">
        <v>501</v>
      </c>
      <c r="R18" s="4">
        <v>942</v>
      </c>
      <c r="S18" s="4">
        <v>1.30985</v>
      </c>
      <c r="T18" s="4">
        <v>1.0299</v>
      </c>
      <c r="U18" s="4">
        <v>0.87643999999999989</v>
      </c>
      <c r="V18" s="4">
        <v>3.00895</v>
      </c>
      <c r="X18" s="235" t="s">
        <v>67</v>
      </c>
      <c r="Y18" s="8">
        <f>CORREL(L9:L35,V8:V34)</f>
        <v>-0.63498224693325889</v>
      </c>
      <c r="Z18" s="4" t="s">
        <v>196</v>
      </c>
      <c r="AC18" s="12"/>
      <c r="AD18" s="12" t="s">
        <v>50</v>
      </c>
      <c r="AE18" s="12" t="s">
        <v>51</v>
      </c>
      <c r="AF18" s="12" t="s">
        <v>52</v>
      </c>
      <c r="AG18" s="12" t="s">
        <v>53</v>
      </c>
      <c r="AH18" s="12" t="s">
        <v>54</v>
      </c>
    </row>
    <row r="19" spans="1:35" x14ac:dyDescent="0.35">
      <c r="A19" s="3" t="s">
        <v>28</v>
      </c>
      <c r="B19" s="4">
        <v>536</v>
      </c>
      <c r="C19" s="4">
        <v>509</v>
      </c>
      <c r="D19" s="4">
        <v>2994.7036420235254</v>
      </c>
      <c r="E19" s="4">
        <v>2364</v>
      </c>
      <c r="F19" s="4">
        <v>3.7641249999999999</v>
      </c>
      <c r="G19">
        <f t="shared" si="0"/>
        <v>4.0716043951983621E-4</v>
      </c>
      <c r="H19" s="4">
        <v>1.3947600000000002</v>
      </c>
      <c r="I19" s="4">
        <v>1.30985</v>
      </c>
      <c r="J19" s="4">
        <v>2994.7036420235254</v>
      </c>
      <c r="K19" s="5">
        <v>301.7</v>
      </c>
      <c r="L19" s="4">
        <v>3.7641249999999999</v>
      </c>
      <c r="M19">
        <f t="shared" si="1"/>
        <v>4.0716043951983621E-4</v>
      </c>
      <c r="N19" s="4">
        <v>3425.5783829215798</v>
      </c>
      <c r="O19" s="4">
        <v>462</v>
      </c>
      <c r="P19" s="4">
        <v>450</v>
      </c>
      <c r="Q19" s="4">
        <v>358</v>
      </c>
      <c r="R19" s="4">
        <v>501</v>
      </c>
      <c r="S19" s="4">
        <v>1.1902600000000003</v>
      </c>
      <c r="T19" s="4">
        <v>1.3096499999999998</v>
      </c>
      <c r="U19" s="4">
        <v>1.0299</v>
      </c>
      <c r="V19" s="4">
        <v>0.87643999999999989</v>
      </c>
      <c r="AC19" t="s">
        <v>46</v>
      </c>
      <c r="AD19">
        <v>3</v>
      </c>
      <c r="AE19">
        <v>5638956.2842400391</v>
      </c>
      <c r="AF19">
        <v>1879652.0947466798</v>
      </c>
      <c r="AG19">
        <v>16.550024012183851</v>
      </c>
      <c r="AH19">
        <v>2.6639454826049802E-6</v>
      </c>
    </row>
    <row r="20" spans="1:35" x14ac:dyDescent="0.35">
      <c r="A20" s="3" t="s">
        <v>29</v>
      </c>
      <c r="B20" s="4">
        <v>605</v>
      </c>
      <c r="C20" s="4">
        <v>536</v>
      </c>
      <c r="D20" s="4">
        <v>3425.5783829215798</v>
      </c>
      <c r="E20" s="4">
        <v>2694</v>
      </c>
      <c r="F20" s="4">
        <v>4.2169549999999996</v>
      </c>
      <c r="G20">
        <f t="shared" si="0"/>
        <v>6.2847637473988755E-4</v>
      </c>
      <c r="H20" s="4">
        <v>2.3538100000000002</v>
      </c>
      <c r="I20" s="4">
        <v>1.1902600000000003</v>
      </c>
      <c r="J20" s="4">
        <v>3425.5783829215798</v>
      </c>
      <c r="K20" s="5">
        <v>248.3</v>
      </c>
      <c r="L20" s="4">
        <v>4.2169549999999996</v>
      </c>
      <c r="M20">
        <f t="shared" si="1"/>
        <v>6.2847637473988755E-4</v>
      </c>
      <c r="N20" s="4">
        <v>3745.2640936171865</v>
      </c>
      <c r="O20" s="4">
        <v>509</v>
      </c>
      <c r="P20" s="4">
        <v>462</v>
      </c>
      <c r="Q20" s="4">
        <v>450</v>
      </c>
      <c r="R20" s="4">
        <v>358</v>
      </c>
      <c r="S20" s="4">
        <v>1.3947600000000002</v>
      </c>
      <c r="T20" s="4">
        <v>1.30985</v>
      </c>
      <c r="U20" s="4">
        <v>1.3096499999999998</v>
      </c>
      <c r="V20" s="4">
        <v>1.0299</v>
      </c>
      <c r="AC20" t="s">
        <v>47</v>
      </c>
      <c r="AD20">
        <v>27</v>
      </c>
      <c r="AE20">
        <v>3066497.4576954455</v>
      </c>
      <c r="AF20">
        <v>113573.97991464613</v>
      </c>
    </row>
    <row r="21" spans="1:35" ht="15" thickBot="1" x14ac:dyDescent="0.4">
      <c r="A21" s="3" t="s">
        <v>30</v>
      </c>
      <c r="B21" s="4">
        <v>491</v>
      </c>
      <c r="C21" s="4">
        <v>605</v>
      </c>
      <c r="D21" s="4">
        <v>3745.2640936171865</v>
      </c>
      <c r="E21" s="4">
        <v>2273</v>
      </c>
      <c r="F21" s="4">
        <v>3.9847679999999999</v>
      </c>
      <c r="G21">
        <f t="shared" si="0"/>
        <v>3.4013812712332199E-4</v>
      </c>
      <c r="H21" s="4">
        <v>1.1602999999999997</v>
      </c>
      <c r="I21" s="4">
        <v>1.3947600000000002</v>
      </c>
      <c r="J21" s="4">
        <v>3745.2640936171865</v>
      </c>
      <c r="K21" s="5">
        <v>146.4</v>
      </c>
      <c r="L21" s="4">
        <v>3.9847679999999999</v>
      </c>
      <c r="M21">
        <f t="shared" si="1"/>
        <v>3.4013812712332199E-4</v>
      </c>
      <c r="N21" s="4">
        <v>3411.2612126523413</v>
      </c>
      <c r="O21" s="4">
        <v>536</v>
      </c>
      <c r="P21" s="4">
        <v>509</v>
      </c>
      <c r="Q21" s="4">
        <v>462</v>
      </c>
      <c r="R21" s="4">
        <v>450</v>
      </c>
      <c r="S21" s="4">
        <v>2.3538100000000002</v>
      </c>
      <c r="T21" s="4">
        <v>1.1902600000000003</v>
      </c>
      <c r="U21" s="4">
        <v>1.30985</v>
      </c>
      <c r="V21" s="4">
        <v>1.3096499999999998</v>
      </c>
      <c r="AC21" s="11" t="s">
        <v>48</v>
      </c>
      <c r="AD21" s="11">
        <v>30</v>
      </c>
      <c r="AE21" s="11">
        <v>8705453.7419354841</v>
      </c>
      <c r="AF21" s="11"/>
      <c r="AG21" s="11"/>
      <c r="AH21" s="11"/>
    </row>
    <row r="22" spans="1:35" ht="15" thickBot="1" x14ac:dyDescent="0.4">
      <c r="A22" s="3" t="s">
        <v>31</v>
      </c>
      <c r="B22" s="4">
        <v>660</v>
      </c>
      <c r="C22" s="4">
        <v>491</v>
      </c>
      <c r="D22" s="4">
        <v>3411.2612126523413</v>
      </c>
      <c r="E22" s="4">
        <v>1770</v>
      </c>
      <c r="F22" s="4">
        <v>3.2222179999999998</v>
      </c>
      <c r="G22">
        <f t="shared" si="0"/>
        <v>4.0449834301751423E-4</v>
      </c>
      <c r="H22" s="4">
        <v>1.3751600000000002</v>
      </c>
      <c r="I22" s="4">
        <v>2.3538100000000002</v>
      </c>
      <c r="J22" s="4">
        <v>3411.2612126523413</v>
      </c>
      <c r="K22" s="5">
        <v>118.4</v>
      </c>
      <c r="L22" s="4">
        <v>3.2222179999999998</v>
      </c>
      <c r="M22">
        <f t="shared" si="1"/>
        <v>4.0449834301751423E-4</v>
      </c>
      <c r="N22" s="4">
        <v>3399.6678200000874</v>
      </c>
      <c r="O22" s="4">
        <v>605</v>
      </c>
      <c r="P22" s="4">
        <v>536</v>
      </c>
      <c r="Q22" s="4">
        <v>509</v>
      </c>
      <c r="R22" s="4">
        <v>462</v>
      </c>
      <c r="S22" s="4">
        <v>1.1602999999999997</v>
      </c>
      <c r="T22" s="4">
        <v>1.3947600000000002</v>
      </c>
      <c r="U22" s="4">
        <v>1.1902600000000003</v>
      </c>
      <c r="V22" s="4">
        <v>1.30985</v>
      </c>
    </row>
    <row r="23" spans="1:35" x14ac:dyDescent="0.35">
      <c r="A23" s="3" t="s">
        <v>32</v>
      </c>
      <c r="B23" s="4">
        <v>752</v>
      </c>
      <c r="C23" s="4">
        <v>660</v>
      </c>
      <c r="D23" s="4">
        <v>3399.6678200000874</v>
      </c>
      <c r="E23" s="4">
        <v>1759</v>
      </c>
      <c r="F23" s="4">
        <v>2.7442669999999998</v>
      </c>
      <c r="G23">
        <f t="shared" si="0"/>
        <v>4.7411593964312014E-4</v>
      </c>
      <c r="H23" s="4">
        <v>1.7776099999999999</v>
      </c>
      <c r="I23" s="4">
        <v>1.1602999999999997</v>
      </c>
      <c r="J23" s="4">
        <v>3399.6678200000874</v>
      </c>
      <c r="K23" s="5">
        <v>55.9</v>
      </c>
      <c r="L23" s="4">
        <v>2.7442669999999998</v>
      </c>
      <c r="M23">
        <f t="shared" si="1"/>
        <v>4.7411593964312014E-4</v>
      </c>
      <c r="N23" s="4">
        <v>3749.3149910506172</v>
      </c>
      <c r="O23" s="4">
        <v>491</v>
      </c>
      <c r="P23" s="4">
        <v>605</v>
      </c>
      <c r="Q23" s="4">
        <v>536</v>
      </c>
      <c r="R23" s="4">
        <v>509</v>
      </c>
      <c r="S23" s="4">
        <v>1.3751600000000002</v>
      </c>
      <c r="T23" s="4">
        <v>2.3538100000000002</v>
      </c>
      <c r="U23" s="4">
        <v>1.3947600000000002</v>
      </c>
      <c r="V23" s="4">
        <v>1.1902600000000003</v>
      </c>
      <c r="AC23" s="12"/>
      <c r="AD23" s="12" t="s">
        <v>55</v>
      </c>
      <c r="AE23" s="12" t="s">
        <v>43</v>
      </c>
      <c r="AF23" s="12" t="s">
        <v>56</v>
      </c>
      <c r="AG23" s="12" t="s">
        <v>57</v>
      </c>
      <c r="AH23" s="12" t="s">
        <v>58</v>
      </c>
      <c r="AI23" s="12" t="s">
        <v>59</v>
      </c>
    </row>
    <row r="24" spans="1:35" x14ac:dyDescent="0.35">
      <c r="A24" s="3" t="s">
        <v>33</v>
      </c>
      <c r="B24" s="4">
        <v>703</v>
      </c>
      <c r="C24" s="4">
        <v>752</v>
      </c>
      <c r="D24" s="4">
        <v>3749.3149910506172</v>
      </c>
      <c r="E24" s="4">
        <v>2082</v>
      </c>
      <c r="F24" s="4">
        <v>2.6091850000000001</v>
      </c>
      <c r="G24">
        <f t="shared" si="0"/>
        <v>5.1520732296266535E-4</v>
      </c>
      <c r="H24" s="4">
        <v>1.81721</v>
      </c>
      <c r="I24" s="4">
        <v>1.3751600000000002</v>
      </c>
      <c r="J24" s="4">
        <v>3749.3149910506172</v>
      </c>
      <c r="K24" s="5">
        <v>74.3</v>
      </c>
      <c r="L24" s="4">
        <v>2.6091850000000001</v>
      </c>
      <c r="M24">
        <f t="shared" si="1"/>
        <v>5.1520732296266535E-4</v>
      </c>
      <c r="N24" s="4">
        <v>3527.1431887851572</v>
      </c>
      <c r="O24" s="4">
        <v>660</v>
      </c>
      <c r="P24" s="4">
        <v>491</v>
      </c>
      <c r="Q24" s="4">
        <v>605</v>
      </c>
      <c r="R24" s="4">
        <v>536</v>
      </c>
      <c r="S24" s="4">
        <v>1.7776099999999999</v>
      </c>
      <c r="T24" s="4">
        <v>1.1602999999999997</v>
      </c>
      <c r="U24" s="4">
        <v>2.3538100000000002</v>
      </c>
      <c r="V24" s="4">
        <v>1.3947600000000002</v>
      </c>
      <c r="AC24" t="s">
        <v>49</v>
      </c>
      <c r="AD24">
        <v>466.51768982712554</v>
      </c>
      <c r="AE24">
        <v>689.20614661714524</v>
      </c>
      <c r="AF24">
        <v>0.67689136569218178</v>
      </c>
      <c r="AG24">
        <v>0.5042333796402374</v>
      </c>
      <c r="AH24">
        <v>-947.61651394771923</v>
      </c>
      <c r="AI24">
        <v>1880.6518936019702</v>
      </c>
    </row>
    <row r="25" spans="1:35" x14ac:dyDescent="0.35">
      <c r="A25" s="3" t="s">
        <v>34</v>
      </c>
      <c r="B25" s="4">
        <v>743</v>
      </c>
      <c r="C25" s="4">
        <v>703</v>
      </c>
      <c r="D25" s="4">
        <v>3527.1431887851572</v>
      </c>
      <c r="E25" s="4">
        <v>1876</v>
      </c>
      <c r="F25" s="4">
        <v>1.4951300000000001</v>
      </c>
      <c r="G25">
        <f t="shared" si="0"/>
        <v>4.1822487959797104E-4</v>
      </c>
      <c r="H25" s="4">
        <v>1.5615699999999999</v>
      </c>
      <c r="I25" s="4">
        <v>1.7776099999999999</v>
      </c>
      <c r="J25" s="4">
        <v>3527.1431887851572</v>
      </c>
      <c r="K25" s="5">
        <v>93.9</v>
      </c>
      <c r="L25" s="4">
        <v>1.4951300000000001</v>
      </c>
      <c r="M25">
        <f t="shared" si="1"/>
        <v>4.1822487959797104E-4</v>
      </c>
      <c r="N25" s="4">
        <v>3733.8046495490598</v>
      </c>
      <c r="O25" s="4">
        <v>752</v>
      </c>
      <c r="P25" s="4">
        <v>660</v>
      </c>
      <c r="Q25" s="4">
        <v>491</v>
      </c>
      <c r="R25" s="4">
        <v>605</v>
      </c>
      <c r="S25" s="4">
        <v>1.81721</v>
      </c>
      <c r="T25" s="4">
        <v>1.3751600000000002</v>
      </c>
      <c r="U25" s="4">
        <v>1.1602999999999997</v>
      </c>
      <c r="V25" s="4">
        <v>2.3538100000000002</v>
      </c>
      <c r="AC25" s="16" t="s">
        <v>7</v>
      </c>
      <c r="AD25">
        <v>-8.6219237106200622E-2</v>
      </c>
      <c r="AE25">
        <v>0.15913555901203988</v>
      </c>
      <c r="AF25">
        <v>-0.54179743133134339</v>
      </c>
      <c r="AG25" s="15">
        <v>0.5924015557650113</v>
      </c>
      <c r="AH25">
        <v>-0.41273843334425342</v>
      </c>
      <c r="AI25">
        <v>0.2402999591318522</v>
      </c>
    </row>
    <row r="26" spans="1:35" x14ac:dyDescent="0.35">
      <c r="A26" s="3" t="s">
        <v>35</v>
      </c>
      <c r="B26" s="4">
        <v>665</v>
      </c>
      <c r="C26" s="4">
        <v>743</v>
      </c>
      <c r="D26" s="4">
        <v>3733.8046495490598</v>
      </c>
      <c r="E26" s="4">
        <v>1778</v>
      </c>
      <c r="F26" s="4">
        <v>1.5714079999999999</v>
      </c>
      <c r="G26">
        <f t="shared" si="0"/>
        <v>9.0793662009983772E-4</v>
      </c>
      <c r="H26" s="4">
        <v>3.53105</v>
      </c>
      <c r="I26" s="4">
        <v>1.81721</v>
      </c>
      <c r="J26" s="4">
        <v>3733.8046495490598</v>
      </c>
      <c r="K26" s="5">
        <v>99.2</v>
      </c>
      <c r="L26" s="4">
        <v>1.5714079999999999</v>
      </c>
      <c r="M26">
        <f t="shared" si="1"/>
        <v>9.0793662009983772E-4</v>
      </c>
      <c r="N26" s="4">
        <v>3889.0930510234534</v>
      </c>
      <c r="O26" s="4">
        <v>703</v>
      </c>
      <c r="P26" s="4">
        <v>752</v>
      </c>
      <c r="Q26" s="4">
        <v>660</v>
      </c>
      <c r="R26" s="4">
        <v>491</v>
      </c>
      <c r="S26" s="4">
        <v>1.5615699999999999</v>
      </c>
      <c r="T26" s="4">
        <v>1.7776099999999999</v>
      </c>
      <c r="U26" s="4">
        <v>1.3751600000000002</v>
      </c>
      <c r="V26" s="4">
        <v>1.1602999999999997</v>
      </c>
      <c r="AC26" s="4" t="s">
        <v>8</v>
      </c>
      <c r="AD26">
        <v>0.42453876445709476</v>
      </c>
      <c r="AE26">
        <v>0.13696768936712822</v>
      </c>
      <c r="AF26">
        <v>3.0995541095766095</v>
      </c>
      <c r="AG26">
        <v>4.4951303305622303E-3</v>
      </c>
      <c r="AH26">
        <v>0.14350427964182871</v>
      </c>
      <c r="AI26">
        <v>0.70557324927236076</v>
      </c>
    </row>
    <row r="27" spans="1:35" ht="15" thickBot="1" x14ac:dyDescent="0.4">
      <c r="A27" s="3" t="s">
        <v>36</v>
      </c>
      <c r="B27" s="4">
        <v>853</v>
      </c>
      <c r="C27" s="4">
        <v>665</v>
      </c>
      <c r="D27" s="4">
        <v>3889.0930510234534</v>
      </c>
      <c r="E27" s="4">
        <v>2028</v>
      </c>
      <c r="F27" s="4">
        <v>1.1634720000000001</v>
      </c>
      <c r="G27">
        <f t="shared" si="0"/>
        <v>1.4133131352835418E-3</v>
      </c>
      <c r="H27" s="4">
        <v>4.7453199999999995</v>
      </c>
      <c r="I27" s="4">
        <v>1.5615699999999999</v>
      </c>
      <c r="J27" s="4">
        <v>3889.0930510234534</v>
      </c>
      <c r="K27" s="5">
        <v>181.7</v>
      </c>
      <c r="L27" s="4">
        <v>1.1634720000000001</v>
      </c>
      <c r="M27">
        <f t="shared" si="1"/>
        <v>1.4133131352835418E-3</v>
      </c>
      <c r="N27" s="4">
        <v>3357.5857193515603</v>
      </c>
      <c r="O27" s="4">
        <v>743</v>
      </c>
      <c r="P27" s="4">
        <v>703</v>
      </c>
      <c r="Q27" s="4">
        <v>752</v>
      </c>
      <c r="R27" s="4">
        <v>660</v>
      </c>
      <c r="S27" s="4">
        <v>3.53105</v>
      </c>
      <c r="T27" s="4">
        <v>1.81721</v>
      </c>
      <c r="U27" s="4">
        <v>1.7776099999999999</v>
      </c>
      <c r="V27" s="4">
        <v>1.3751600000000002</v>
      </c>
      <c r="AC27" s="14" t="s">
        <v>9</v>
      </c>
      <c r="AD27" s="11">
        <v>-122.41246527686734</v>
      </c>
      <c r="AE27" s="11">
        <v>48.993438567946903</v>
      </c>
      <c r="AF27" s="11">
        <v>-2.4985481496078035</v>
      </c>
      <c r="AG27" s="11">
        <v>1.8856549558301391E-2</v>
      </c>
      <c r="AH27" s="11">
        <v>-222.938697637883</v>
      </c>
      <c r="AI27" s="11">
        <v>-21.886232915851679</v>
      </c>
    </row>
    <row r="28" spans="1:35" x14ac:dyDescent="0.35">
      <c r="A28" s="3" t="s">
        <v>37</v>
      </c>
      <c r="B28" s="4">
        <v>799</v>
      </c>
      <c r="C28" s="4">
        <v>853</v>
      </c>
      <c r="D28" s="4">
        <v>3357.5857193515603</v>
      </c>
      <c r="E28" s="4">
        <v>2032</v>
      </c>
      <c r="F28" s="4">
        <v>0.49519370000000001</v>
      </c>
      <c r="G28">
        <f t="shared" si="0"/>
        <v>9.0395171801674345E-4</v>
      </c>
      <c r="H28" s="4">
        <v>3.1365800000000004</v>
      </c>
      <c r="I28" s="4">
        <v>3.53105</v>
      </c>
      <c r="J28" s="4">
        <v>3357.5857193515603</v>
      </c>
      <c r="K28" s="5">
        <v>116.4</v>
      </c>
      <c r="L28" s="4">
        <v>0.49519370000000001</v>
      </c>
      <c r="M28">
        <f t="shared" si="1"/>
        <v>9.0395171801674345E-4</v>
      </c>
      <c r="N28" s="4">
        <v>3469.8534639456298</v>
      </c>
      <c r="O28" s="4">
        <v>665</v>
      </c>
      <c r="P28" s="4">
        <v>743</v>
      </c>
      <c r="Q28" s="4">
        <v>703</v>
      </c>
      <c r="R28" s="4">
        <v>752</v>
      </c>
      <c r="S28" s="4">
        <v>4.7453199999999995</v>
      </c>
      <c r="T28" s="4">
        <v>1.5615699999999999</v>
      </c>
      <c r="U28" s="4">
        <v>1.81721</v>
      </c>
      <c r="V28" s="4">
        <v>1.7776099999999999</v>
      </c>
    </row>
    <row r="29" spans="1:35" x14ac:dyDescent="0.35">
      <c r="A29" s="6">
        <v>2017</v>
      </c>
      <c r="B29" s="4">
        <v>582</v>
      </c>
      <c r="C29" s="4">
        <v>799</v>
      </c>
      <c r="D29" s="4">
        <v>3469.8534639456298</v>
      </c>
      <c r="E29" s="4">
        <v>2175</v>
      </c>
      <c r="F29" s="4">
        <v>9.1499189999999994E-2</v>
      </c>
      <c r="G29">
        <f t="shared" si="0"/>
        <v>1.1655258240683101E-3</v>
      </c>
      <c r="H29" s="4">
        <v>4.3017799999999999</v>
      </c>
      <c r="I29" s="4">
        <v>4.7453199999999995</v>
      </c>
      <c r="J29" s="4">
        <v>3469.8534639456298</v>
      </c>
      <c r="K29" s="5">
        <v>220.29</v>
      </c>
      <c r="L29" s="4">
        <v>9.1499189999999994E-2</v>
      </c>
      <c r="M29">
        <f t="shared" si="1"/>
        <v>1.1655258240683101E-3</v>
      </c>
      <c r="N29" s="4">
        <v>3690.8491525176864</v>
      </c>
      <c r="O29" s="4">
        <v>853</v>
      </c>
      <c r="P29" s="4">
        <v>665</v>
      </c>
      <c r="Q29" s="4">
        <v>743</v>
      </c>
      <c r="R29" s="4">
        <v>703</v>
      </c>
      <c r="S29" s="4">
        <v>3.1365800000000004</v>
      </c>
      <c r="T29" s="4">
        <v>3.53105</v>
      </c>
      <c r="U29" s="4">
        <v>1.5615699999999999</v>
      </c>
      <c r="V29" s="4">
        <v>1.81721</v>
      </c>
    </row>
    <row r="30" spans="1:35" x14ac:dyDescent="0.35">
      <c r="A30" s="6">
        <v>2018</v>
      </c>
      <c r="B30" s="4">
        <v>642</v>
      </c>
      <c r="C30" s="4">
        <v>582</v>
      </c>
      <c r="D30" s="4">
        <v>3690.8491525176864</v>
      </c>
      <c r="E30" s="4">
        <v>2102</v>
      </c>
      <c r="F30" s="4">
        <v>0.31633610000000001</v>
      </c>
      <c r="G30">
        <f t="shared" si="0"/>
        <v>1.2808611282811902E-3</v>
      </c>
      <c r="H30" s="4">
        <v>5.0907099999999996</v>
      </c>
      <c r="I30" s="4">
        <v>3.1365800000000004</v>
      </c>
      <c r="J30" s="4">
        <v>3690.8491525176864</v>
      </c>
      <c r="K30" s="5">
        <v>143.68</v>
      </c>
      <c r="L30" s="4">
        <v>0.31633610000000001</v>
      </c>
      <c r="M30">
        <f t="shared" si="1"/>
        <v>1.2808611282811902E-3</v>
      </c>
      <c r="N30" s="4">
        <v>3974.443355019534</v>
      </c>
      <c r="O30" s="4">
        <v>799</v>
      </c>
      <c r="P30" s="4">
        <v>853</v>
      </c>
      <c r="Q30" s="4">
        <v>665</v>
      </c>
      <c r="R30" s="4">
        <v>743</v>
      </c>
      <c r="S30" s="4">
        <v>4.3017799999999999</v>
      </c>
      <c r="T30" s="4">
        <v>4.7453199999999995</v>
      </c>
      <c r="U30" s="4">
        <v>3.53105</v>
      </c>
      <c r="V30" s="4">
        <v>1.5615699999999999</v>
      </c>
    </row>
    <row r="31" spans="1:35" x14ac:dyDescent="0.35">
      <c r="A31" s="6">
        <v>2019</v>
      </c>
      <c r="B31" s="4">
        <v>851</v>
      </c>
      <c r="C31" s="4">
        <v>642</v>
      </c>
      <c r="D31" s="4">
        <v>3974.443355019534</v>
      </c>
      <c r="E31" s="4">
        <v>3171</v>
      </c>
      <c r="F31" s="4">
        <v>0.39636399999999999</v>
      </c>
      <c r="G31">
        <f t="shared" si="0"/>
        <v>2.6763618945660778E-3</v>
      </c>
      <c r="H31" s="4">
        <v>10.406299999999998</v>
      </c>
      <c r="I31" s="4">
        <v>4.3017799999999999</v>
      </c>
      <c r="J31" s="4">
        <v>3974.443355019534</v>
      </c>
      <c r="K31" s="5">
        <v>181.35650000000001</v>
      </c>
      <c r="L31" s="4">
        <v>0.39636399999999999</v>
      </c>
      <c r="M31">
        <f t="shared" si="1"/>
        <v>2.6763618945660778E-3</v>
      </c>
      <c r="N31" s="4">
        <v>3888.2260359214929</v>
      </c>
      <c r="O31" s="4">
        <v>582</v>
      </c>
      <c r="P31" s="4">
        <v>799</v>
      </c>
      <c r="Q31" s="4">
        <v>853</v>
      </c>
      <c r="R31" s="4">
        <v>665</v>
      </c>
      <c r="S31" s="4">
        <v>5.0907099999999996</v>
      </c>
      <c r="T31" s="4">
        <v>3.1365800000000004</v>
      </c>
      <c r="U31" s="4">
        <v>4.7453199999999995</v>
      </c>
      <c r="V31" s="4">
        <v>3.53105</v>
      </c>
      <c r="AC31" s="10" t="s">
        <v>74</v>
      </c>
    </row>
    <row r="32" spans="1:35" x14ac:dyDescent="0.35">
      <c r="A32" s="6">
        <v>2020</v>
      </c>
      <c r="B32" s="4">
        <v>1053</v>
      </c>
      <c r="C32" s="4">
        <v>851</v>
      </c>
      <c r="D32" s="4">
        <v>3888.2260359214929</v>
      </c>
      <c r="E32" s="4">
        <v>2727</v>
      </c>
      <c r="F32" s="4">
        <v>-0.25363449999999998</v>
      </c>
      <c r="G32">
        <f t="shared" si="0"/>
        <v>2.6229661893147527E-3</v>
      </c>
      <c r="H32" s="4">
        <v>10.202469999999998</v>
      </c>
      <c r="I32" s="4">
        <v>5.0907099999999996</v>
      </c>
      <c r="J32" s="4">
        <v>3888.2260359214929</v>
      </c>
      <c r="K32" s="5">
        <v>267.04650000000004</v>
      </c>
      <c r="L32" s="4">
        <v>-0.25363449999999998</v>
      </c>
      <c r="M32">
        <f t="shared" si="1"/>
        <v>2.6229661893147527E-3</v>
      </c>
      <c r="N32" s="4">
        <v>3889.6688952995551</v>
      </c>
      <c r="O32" s="4">
        <v>642</v>
      </c>
      <c r="P32" s="4">
        <v>582</v>
      </c>
      <c r="Q32" s="4">
        <v>799</v>
      </c>
      <c r="R32" s="4">
        <v>853</v>
      </c>
      <c r="S32" s="4">
        <v>10.406299999999998</v>
      </c>
      <c r="T32" s="4">
        <v>4.3017799999999999</v>
      </c>
      <c r="U32" s="4">
        <v>3.1365800000000004</v>
      </c>
      <c r="V32" s="4">
        <v>4.7453199999999995</v>
      </c>
    </row>
    <row r="33" spans="1:34" x14ac:dyDescent="0.35">
      <c r="A33" s="6">
        <v>2021</v>
      </c>
      <c r="B33" s="4">
        <v>2108</v>
      </c>
      <c r="C33" s="4">
        <v>1053</v>
      </c>
      <c r="D33" s="4">
        <v>3889.6688952995551</v>
      </c>
      <c r="E33" s="4">
        <v>2709</v>
      </c>
      <c r="F33" s="4">
        <v>-0.51102400000000003</v>
      </c>
      <c r="G33">
        <f t="shared" si="0"/>
        <v>8.4946837801626839E-3</v>
      </c>
      <c r="H33" s="4">
        <v>36.186800000000012</v>
      </c>
      <c r="I33" s="4">
        <v>10.406299999999998</v>
      </c>
      <c r="J33" s="4">
        <v>3889.6688952995551</v>
      </c>
      <c r="K33" s="5">
        <v>234.37819999999999</v>
      </c>
      <c r="L33" s="4">
        <v>-0.51102400000000003</v>
      </c>
      <c r="M33">
        <f t="shared" si="1"/>
        <v>8.4946837801626839E-3</v>
      </c>
      <c r="N33" s="4">
        <v>4259.9349118216369</v>
      </c>
      <c r="O33" s="4">
        <v>851</v>
      </c>
      <c r="P33" s="4">
        <v>642</v>
      </c>
      <c r="Q33" s="4">
        <v>582</v>
      </c>
      <c r="R33" s="4">
        <v>799</v>
      </c>
      <c r="S33" s="4">
        <v>10.202469999999998</v>
      </c>
      <c r="T33" s="4">
        <v>5.0907099999999996</v>
      </c>
      <c r="U33" s="4">
        <v>4.3017799999999999</v>
      </c>
      <c r="V33" s="4">
        <v>3.1365800000000004</v>
      </c>
    </row>
    <row r="34" spans="1:34" x14ac:dyDescent="0.35">
      <c r="A34" s="6">
        <v>2022</v>
      </c>
      <c r="B34" s="4">
        <v>2450</v>
      </c>
      <c r="C34" s="4">
        <v>2108</v>
      </c>
      <c r="D34" s="4">
        <v>4259.9349118216369</v>
      </c>
      <c r="E34" s="4">
        <v>2952</v>
      </c>
      <c r="F34" s="4">
        <v>-0.37382120000000002</v>
      </c>
      <c r="G34">
        <f t="shared" si="0"/>
        <v>4.7430944444054653E-3</v>
      </c>
      <c r="H34" s="4">
        <v>19.314790000000002</v>
      </c>
      <c r="I34" s="4">
        <v>10.202469999999998</v>
      </c>
      <c r="J34" s="4">
        <v>4259.9349118216369</v>
      </c>
      <c r="K34" s="5">
        <v>263.65789999999998</v>
      </c>
      <c r="L34" s="4">
        <v>-0.37382120000000002</v>
      </c>
      <c r="M34">
        <f t="shared" si="1"/>
        <v>4.7430944444054653E-3</v>
      </c>
      <c r="N34" s="4">
        <v>4072.19173608951</v>
      </c>
      <c r="O34" s="4">
        <v>1053</v>
      </c>
      <c r="P34" s="4">
        <v>851</v>
      </c>
      <c r="Q34" s="4">
        <v>642</v>
      </c>
      <c r="R34" s="4">
        <v>582</v>
      </c>
      <c r="S34" s="4">
        <v>36.186800000000012</v>
      </c>
      <c r="T34" s="4">
        <v>10.406299999999998</v>
      </c>
      <c r="U34" s="4">
        <v>5.0907099999999996</v>
      </c>
      <c r="V34" s="4">
        <v>4.3017799999999999</v>
      </c>
      <c r="AC34" t="s">
        <v>38</v>
      </c>
    </row>
    <row r="35" spans="1:34" ht="15" thickBot="1" x14ac:dyDescent="0.4">
      <c r="D35" s="4"/>
      <c r="E35" s="4"/>
      <c r="F35" s="4"/>
      <c r="G35" s="4"/>
      <c r="I35" s="4"/>
      <c r="J35" s="4"/>
      <c r="K35" s="5"/>
      <c r="L35" s="4"/>
      <c r="M35" s="4"/>
      <c r="N35" s="4"/>
      <c r="S35" s="4"/>
      <c r="T35" s="4"/>
      <c r="U35" s="4"/>
      <c r="V35" s="4"/>
    </row>
    <row r="36" spans="1:34" x14ac:dyDescent="0.35">
      <c r="I36" s="4"/>
      <c r="T36" s="4"/>
      <c r="U36" s="4"/>
      <c r="V36" s="4"/>
      <c r="AC36" s="13" t="s">
        <v>39</v>
      </c>
      <c r="AD36" s="13"/>
    </row>
    <row r="37" spans="1:34" x14ac:dyDescent="0.35">
      <c r="T37" s="4"/>
      <c r="U37" s="4"/>
      <c r="V37" s="4"/>
      <c r="AC37" t="s">
        <v>40</v>
      </c>
      <c r="AD37">
        <v>0.85869830767944455</v>
      </c>
    </row>
    <row r="38" spans="1:34" x14ac:dyDescent="0.35">
      <c r="U38" s="4"/>
      <c r="V38" s="4"/>
      <c r="AC38" t="s">
        <v>41</v>
      </c>
      <c r="AD38" s="7">
        <v>0.73736278361154195</v>
      </c>
    </row>
    <row r="39" spans="1:34" x14ac:dyDescent="0.35">
      <c r="V39" s="4"/>
      <c r="AC39" t="s">
        <v>42</v>
      </c>
      <c r="AD39">
        <v>0.72830632787400895</v>
      </c>
    </row>
    <row r="40" spans="1:34" x14ac:dyDescent="0.35">
      <c r="AC40" t="s">
        <v>43</v>
      </c>
      <c r="AD40">
        <v>280.78560591486888</v>
      </c>
    </row>
    <row r="41" spans="1:34" ht="15" thickBot="1" x14ac:dyDescent="0.4">
      <c r="AC41" s="11" t="s">
        <v>44</v>
      </c>
      <c r="AD41" s="11">
        <v>31</v>
      </c>
    </row>
    <row r="43" spans="1:34" ht="15" thickBot="1" x14ac:dyDescent="0.4">
      <c r="AC43" t="s">
        <v>45</v>
      </c>
    </row>
    <row r="44" spans="1:34" x14ac:dyDescent="0.35">
      <c r="AC44" s="12"/>
      <c r="AD44" s="12" t="s">
        <v>50</v>
      </c>
      <c r="AE44" s="12" t="s">
        <v>51</v>
      </c>
      <c r="AF44" s="12" t="s">
        <v>52</v>
      </c>
      <c r="AG44" s="12" t="s">
        <v>53</v>
      </c>
      <c r="AH44" s="12" t="s">
        <v>54</v>
      </c>
    </row>
    <row r="45" spans="1:34" x14ac:dyDescent="0.35">
      <c r="AC45" t="s">
        <v>46</v>
      </c>
      <c r="AD45">
        <v>1</v>
      </c>
      <c r="AE45">
        <v>6419077.6037550624</v>
      </c>
      <c r="AF45">
        <v>6419077.6037550624</v>
      </c>
      <c r="AG45">
        <v>81.418471528068054</v>
      </c>
      <c r="AH45">
        <v>6.4410981965328124E-10</v>
      </c>
    </row>
    <row r="46" spans="1:34" x14ac:dyDescent="0.35">
      <c r="AC46" t="s">
        <v>47</v>
      </c>
      <c r="AD46">
        <v>29</v>
      </c>
      <c r="AE46">
        <v>2286376.1381804212</v>
      </c>
      <c r="AF46">
        <v>78840.556488980044</v>
      </c>
    </row>
    <row r="47" spans="1:34" ht="15" thickBot="1" x14ac:dyDescent="0.4">
      <c r="AC47" s="11" t="s">
        <v>48</v>
      </c>
      <c r="AD47" s="11">
        <v>30</v>
      </c>
      <c r="AE47" s="11">
        <v>8705453.7419354841</v>
      </c>
      <c r="AF47" s="11"/>
      <c r="AG47" s="11"/>
      <c r="AH47" s="11"/>
    </row>
    <row r="48" spans="1:34" ht="15" thickBot="1" x14ac:dyDescent="0.4"/>
    <row r="49" spans="29:35" x14ac:dyDescent="0.35">
      <c r="AC49" s="12"/>
      <c r="AD49" s="12" t="s">
        <v>55</v>
      </c>
      <c r="AE49" s="12" t="s">
        <v>43</v>
      </c>
      <c r="AF49" s="12" t="s">
        <v>56</v>
      </c>
      <c r="AG49" s="12" t="s">
        <v>57</v>
      </c>
      <c r="AH49" s="12" t="s">
        <v>58</v>
      </c>
      <c r="AI49" s="12" t="s">
        <v>59</v>
      </c>
    </row>
    <row r="50" spans="29:35" x14ac:dyDescent="0.35">
      <c r="AC50" t="s">
        <v>49</v>
      </c>
      <c r="AD50">
        <v>40.823688172127845</v>
      </c>
      <c r="AE50">
        <v>83.779207377876915</v>
      </c>
      <c r="AF50">
        <v>0.48727708759522015</v>
      </c>
      <c r="AG50">
        <v>0.6297251831646562</v>
      </c>
      <c r="AH50">
        <v>-130.52403015148903</v>
      </c>
      <c r="AI50">
        <v>212.17140649574472</v>
      </c>
    </row>
    <row r="51" spans="29:35" ht="15" thickBot="1" x14ac:dyDescent="0.4">
      <c r="AC51" s="14" t="s">
        <v>6</v>
      </c>
      <c r="AD51" s="11">
        <v>1.0663551009552701</v>
      </c>
      <c r="AE51" s="11">
        <v>0.11817901835053544</v>
      </c>
      <c r="AF51" s="11">
        <v>9.0232184683774594</v>
      </c>
      <c r="AG51" s="11">
        <v>6.4410981965328124E-10</v>
      </c>
      <c r="AH51" s="11">
        <v>0.82465186954661007</v>
      </c>
      <c r="AI51" s="11">
        <v>1.3080583323639301</v>
      </c>
    </row>
    <row r="55" spans="29:35" x14ac:dyDescent="0.35">
      <c r="AC55" s="10" t="s">
        <v>76</v>
      </c>
    </row>
    <row r="58" spans="29:35" x14ac:dyDescent="0.35">
      <c r="AC58" t="s">
        <v>38</v>
      </c>
    </row>
    <row r="59" spans="29:35" ht="15" thickBot="1" x14ac:dyDescent="0.4"/>
    <row r="60" spans="29:35" x14ac:dyDescent="0.35">
      <c r="AC60" s="13" t="s">
        <v>39</v>
      </c>
      <c r="AD60" s="13"/>
    </row>
    <row r="61" spans="29:35" x14ac:dyDescent="0.35">
      <c r="AC61" t="s">
        <v>40</v>
      </c>
      <c r="AD61">
        <v>0.88216770025135949</v>
      </c>
    </row>
    <row r="62" spans="29:35" x14ac:dyDescent="0.35">
      <c r="AC62" t="s">
        <v>41</v>
      </c>
      <c r="AD62" s="7">
        <v>0.77821985136677252</v>
      </c>
    </row>
    <row r="63" spans="29:35" x14ac:dyDescent="0.35">
      <c r="AC63" t="s">
        <v>42</v>
      </c>
      <c r="AD63">
        <v>0.74409982850012213</v>
      </c>
    </row>
    <row r="64" spans="29:35" x14ac:dyDescent="0.35">
      <c r="AC64" t="s">
        <v>43</v>
      </c>
      <c r="AD64">
        <v>272.50242234675909</v>
      </c>
    </row>
    <row r="65" spans="29:35" ht="15" thickBot="1" x14ac:dyDescent="0.4">
      <c r="AC65" s="11" t="s">
        <v>44</v>
      </c>
      <c r="AD65" s="11">
        <v>31</v>
      </c>
    </row>
    <row r="67" spans="29:35" ht="15" thickBot="1" x14ac:dyDescent="0.4">
      <c r="AC67" t="s">
        <v>45</v>
      </c>
    </row>
    <row r="68" spans="29:35" x14ac:dyDescent="0.35">
      <c r="AC68" s="12"/>
      <c r="AD68" s="12" t="s">
        <v>50</v>
      </c>
      <c r="AE68" s="12" t="s">
        <v>51</v>
      </c>
      <c r="AF68" s="12" t="s">
        <v>52</v>
      </c>
      <c r="AG68" s="12" t="s">
        <v>53</v>
      </c>
      <c r="AH68" s="12" t="s">
        <v>54</v>
      </c>
    </row>
    <row r="69" spans="29:35" x14ac:dyDescent="0.35">
      <c r="AC69" t="s">
        <v>46</v>
      </c>
      <c r="AD69">
        <v>4</v>
      </c>
      <c r="AE69">
        <v>6774756.9171293462</v>
      </c>
      <c r="AF69">
        <v>1693689.2292823365</v>
      </c>
      <c r="AG69">
        <v>22.808303921959585</v>
      </c>
      <c r="AH69">
        <v>3.4912164357986267E-8</v>
      </c>
    </row>
    <row r="70" spans="29:35" x14ac:dyDescent="0.35">
      <c r="AC70" t="s">
        <v>47</v>
      </c>
      <c r="AD70">
        <v>26</v>
      </c>
      <c r="AE70">
        <v>1930696.8248061379</v>
      </c>
      <c r="AF70">
        <v>74257.570184851458</v>
      </c>
    </row>
    <row r="71" spans="29:35" ht="15" thickBot="1" x14ac:dyDescent="0.4">
      <c r="AC71" s="11" t="s">
        <v>48</v>
      </c>
      <c r="AD71" s="11">
        <v>30</v>
      </c>
      <c r="AE71" s="11">
        <v>8705453.7419354841</v>
      </c>
      <c r="AF71" s="11"/>
      <c r="AG71" s="11"/>
      <c r="AH71" s="11"/>
    </row>
    <row r="72" spans="29:35" ht="15" thickBot="1" x14ac:dyDescent="0.4"/>
    <row r="73" spans="29:35" x14ac:dyDescent="0.35">
      <c r="AC73" s="12"/>
      <c r="AD73" s="12" t="s">
        <v>55</v>
      </c>
      <c r="AE73" s="12" t="s">
        <v>43</v>
      </c>
      <c r="AF73" s="12" t="s">
        <v>56</v>
      </c>
      <c r="AG73" s="12" t="s">
        <v>57</v>
      </c>
      <c r="AH73" s="12" t="s">
        <v>58</v>
      </c>
      <c r="AI73" s="12" t="s">
        <v>59</v>
      </c>
    </row>
    <row r="74" spans="29:35" x14ac:dyDescent="0.35">
      <c r="AC74" t="s">
        <v>49</v>
      </c>
      <c r="AD74">
        <v>66.669340642574241</v>
      </c>
      <c r="AE74">
        <v>566.58909134280123</v>
      </c>
      <c r="AF74">
        <v>0.11766788605931268</v>
      </c>
      <c r="AG74">
        <v>0.90723512540367923</v>
      </c>
      <c r="AH74">
        <v>-1097.9712162264696</v>
      </c>
      <c r="AI74">
        <v>1231.3098975116181</v>
      </c>
    </row>
    <row r="75" spans="29:35" x14ac:dyDescent="0.35">
      <c r="AC75" s="4" t="s">
        <v>6</v>
      </c>
      <c r="AD75">
        <v>0.74187409777684465</v>
      </c>
      <c r="AE75">
        <v>0.18969222129676558</v>
      </c>
      <c r="AF75">
        <v>3.9109357922284729</v>
      </c>
      <c r="AG75">
        <v>5.8949616660538553E-4</v>
      </c>
      <c r="AH75">
        <v>0.35195615261978447</v>
      </c>
      <c r="AI75">
        <v>1.1317920429339048</v>
      </c>
    </row>
    <row r="76" spans="29:35" x14ac:dyDescent="0.35">
      <c r="AC76" s="16" t="s">
        <v>7</v>
      </c>
      <c r="AD76">
        <v>-5.7540907475831923E-3</v>
      </c>
      <c r="AE76">
        <v>0.13031065416880649</v>
      </c>
      <c r="AF76">
        <v>-4.4156717532315135E-2</v>
      </c>
      <c r="AG76" s="15">
        <v>0.96511687171084559</v>
      </c>
      <c r="AH76">
        <v>-0.2736114765603756</v>
      </c>
      <c r="AI76">
        <v>0.26210329506520919</v>
      </c>
    </row>
    <row r="77" spans="29:35" x14ac:dyDescent="0.35">
      <c r="AC77" s="16" t="s">
        <v>8</v>
      </c>
      <c r="AD77">
        <v>0.16335899876356572</v>
      </c>
      <c r="AE77">
        <v>0.12932783039553117</v>
      </c>
      <c r="AF77">
        <v>1.2631387866320416</v>
      </c>
      <c r="AG77" s="15">
        <v>0.21774968228943278</v>
      </c>
      <c r="AH77">
        <v>-0.10247816385026118</v>
      </c>
      <c r="AI77">
        <v>0.42919616137739258</v>
      </c>
    </row>
    <row r="78" spans="29:35" ht="15" thickBot="1" x14ac:dyDescent="0.4">
      <c r="AC78" s="18" t="s">
        <v>9</v>
      </c>
      <c r="AD78" s="11">
        <v>-44.965132842484614</v>
      </c>
      <c r="AE78" s="11">
        <v>44.289549076817565</v>
      </c>
      <c r="AF78" s="11">
        <v>-1.0152537964316433</v>
      </c>
      <c r="AG78" s="17">
        <v>0.31934000185344447</v>
      </c>
      <c r="AH78" s="11">
        <v>-136.00360479410139</v>
      </c>
      <c r="AI78" s="11">
        <v>46.073339109132171</v>
      </c>
    </row>
    <row r="83" spans="29:34" x14ac:dyDescent="0.35">
      <c r="AC83" s="10" t="s">
        <v>164</v>
      </c>
    </row>
    <row r="85" spans="29:34" x14ac:dyDescent="0.35">
      <c r="AC85" t="s">
        <v>38</v>
      </c>
    </row>
    <row r="86" spans="29:34" ht="15" thickBot="1" x14ac:dyDescent="0.4"/>
    <row r="87" spans="29:34" x14ac:dyDescent="0.35">
      <c r="AC87" s="13" t="s">
        <v>39</v>
      </c>
      <c r="AD87" s="13"/>
    </row>
    <row r="88" spans="29:34" x14ac:dyDescent="0.35">
      <c r="AC88" t="s">
        <v>40</v>
      </c>
      <c r="AD88">
        <v>0.96815310460063275</v>
      </c>
    </row>
    <row r="89" spans="29:34" x14ac:dyDescent="0.35">
      <c r="AC89" t="s">
        <v>41</v>
      </c>
      <c r="AD89" s="7">
        <v>0.9373204339478437</v>
      </c>
    </row>
    <row r="90" spans="29:34" x14ac:dyDescent="0.35">
      <c r="AC90" t="s">
        <v>42</v>
      </c>
      <c r="AD90">
        <v>0.92478452073741235</v>
      </c>
    </row>
    <row r="91" spans="29:34" x14ac:dyDescent="0.35">
      <c r="AC91" t="s">
        <v>43</v>
      </c>
      <c r="AD91">
        <v>147.73680148583648</v>
      </c>
    </row>
    <row r="92" spans="29:34" ht="15" thickBot="1" x14ac:dyDescent="0.4">
      <c r="AC92" s="11" t="s">
        <v>44</v>
      </c>
      <c r="AD92" s="11">
        <v>31</v>
      </c>
    </row>
    <row r="94" spans="29:34" ht="15" thickBot="1" x14ac:dyDescent="0.4">
      <c r="AC94" t="s">
        <v>45</v>
      </c>
    </row>
    <row r="95" spans="29:34" x14ac:dyDescent="0.35">
      <c r="AC95" s="12"/>
      <c r="AD95" s="12" t="s">
        <v>50</v>
      </c>
      <c r="AE95" s="12" t="s">
        <v>51</v>
      </c>
      <c r="AF95" s="12" t="s">
        <v>52</v>
      </c>
      <c r="AG95" s="12" t="s">
        <v>53</v>
      </c>
      <c r="AH95" s="12" t="s">
        <v>54</v>
      </c>
    </row>
    <row r="96" spans="29:34" x14ac:dyDescent="0.35">
      <c r="AC96" t="s">
        <v>46</v>
      </c>
      <c r="AD96">
        <v>5</v>
      </c>
      <c r="AE96">
        <v>8159799.6791038476</v>
      </c>
      <c r="AF96">
        <v>1631959.9358207695</v>
      </c>
      <c r="AG96">
        <v>74.770813917879536</v>
      </c>
      <c r="AH96">
        <v>3.2267668121473619E-14</v>
      </c>
    </row>
    <row r="97" spans="29:37" x14ac:dyDescent="0.35">
      <c r="AC97" t="s">
        <v>47</v>
      </c>
      <c r="AD97">
        <v>25</v>
      </c>
      <c r="AE97">
        <v>545654.06283163652</v>
      </c>
      <c r="AF97">
        <v>21826.162513265459</v>
      </c>
    </row>
    <row r="98" spans="29:37" ht="15" thickBot="1" x14ac:dyDescent="0.4">
      <c r="AC98" s="11" t="s">
        <v>48</v>
      </c>
      <c r="AD98" s="11">
        <v>30</v>
      </c>
      <c r="AE98" s="11">
        <v>8705453.7419354841</v>
      </c>
      <c r="AF98" s="11"/>
      <c r="AG98" s="11"/>
      <c r="AH98" s="11"/>
    </row>
    <row r="99" spans="29:37" ht="15" thickBot="1" x14ac:dyDescent="0.4"/>
    <row r="100" spans="29:37" x14ac:dyDescent="0.35">
      <c r="AC100" s="12"/>
      <c r="AD100" s="12" t="s">
        <v>55</v>
      </c>
      <c r="AE100" s="12" t="s">
        <v>43</v>
      </c>
      <c r="AF100" s="12" t="s">
        <v>56</v>
      </c>
      <c r="AG100" s="12" t="s">
        <v>57</v>
      </c>
      <c r="AH100" s="12" t="s">
        <v>58</v>
      </c>
      <c r="AI100" s="12" t="s">
        <v>59</v>
      </c>
      <c r="AJ100" s="12" t="s">
        <v>60</v>
      </c>
      <c r="AK100" s="12" t="s">
        <v>61</v>
      </c>
    </row>
    <row r="101" spans="29:37" x14ac:dyDescent="0.35">
      <c r="AC101" t="s">
        <v>49</v>
      </c>
      <c r="AD101">
        <v>-88.005990541125342</v>
      </c>
      <c r="AE101">
        <v>307.78853678284321</v>
      </c>
      <c r="AF101">
        <v>-0.28593004619667495</v>
      </c>
      <c r="AG101">
        <v>0.77728760621322812</v>
      </c>
      <c r="AH101">
        <v>-721.90834814091738</v>
      </c>
      <c r="AI101">
        <v>545.89636705866667</v>
      </c>
      <c r="AJ101">
        <v>-721.90834814091738</v>
      </c>
      <c r="AK101">
        <v>545.89636705866667</v>
      </c>
    </row>
    <row r="102" spans="29:37" x14ac:dyDescent="0.35">
      <c r="AC102" t="s">
        <v>6</v>
      </c>
      <c r="AD102">
        <v>0.62135487430524794</v>
      </c>
      <c r="AE102">
        <v>0.10394824239917488</v>
      </c>
      <c r="AF102">
        <v>5.9775409373365234</v>
      </c>
      <c r="AG102">
        <v>3.0533847411046004E-6</v>
      </c>
      <c r="AH102">
        <v>0.40726946159320232</v>
      </c>
      <c r="AI102">
        <v>0.83544028701729356</v>
      </c>
      <c r="AJ102">
        <v>0.40726946159320232</v>
      </c>
      <c r="AK102">
        <v>0.83544028701729356</v>
      </c>
    </row>
    <row r="103" spans="29:37" x14ac:dyDescent="0.35">
      <c r="AC103" t="s">
        <v>7</v>
      </c>
      <c r="AD103">
        <v>6.6939376880015597E-2</v>
      </c>
      <c r="AE103">
        <v>7.1234652914975327E-2</v>
      </c>
      <c r="AF103">
        <v>0.93970243611509541</v>
      </c>
      <c r="AG103" s="15">
        <v>0.35636166281313209</v>
      </c>
      <c r="AH103">
        <v>-7.9771137090376157E-2</v>
      </c>
      <c r="AI103">
        <v>0.21364989085040736</v>
      </c>
      <c r="AJ103">
        <v>-7.9771137090376157E-2</v>
      </c>
      <c r="AK103">
        <v>0.21364989085040736</v>
      </c>
    </row>
    <row r="104" spans="29:37" x14ac:dyDescent="0.35">
      <c r="AC104" t="s">
        <v>8</v>
      </c>
      <c r="AD104">
        <v>-2.0327132150264594E-2</v>
      </c>
      <c r="AE104">
        <v>7.3809210089888472E-2</v>
      </c>
      <c r="AF104">
        <v>-0.27540102550222684</v>
      </c>
      <c r="AG104" s="15">
        <v>0.78527164682908035</v>
      </c>
      <c r="AH104">
        <v>-0.17234004587865762</v>
      </c>
      <c r="AI104">
        <v>0.13168578157812841</v>
      </c>
      <c r="AJ104">
        <v>-0.17234004587865762</v>
      </c>
      <c r="AK104">
        <v>0.13168578157812841</v>
      </c>
    </row>
    <row r="105" spans="29:37" x14ac:dyDescent="0.35">
      <c r="AC105" t="s">
        <v>9</v>
      </c>
      <c r="AD105">
        <v>7.5721103335615227</v>
      </c>
      <c r="AE105">
        <v>24.900780165012893</v>
      </c>
      <c r="AF105">
        <v>0.30409128884245951</v>
      </c>
      <c r="AG105" s="15">
        <v>0.76357506862242541</v>
      </c>
      <c r="AH105">
        <v>-43.712006409917151</v>
      </c>
      <c r="AI105">
        <v>58.856227077040202</v>
      </c>
      <c r="AJ105">
        <v>-43.712006409917151</v>
      </c>
      <c r="AK105">
        <v>58.856227077040202</v>
      </c>
    </row>
    <row r="106" spans="29:37" ht="15" thickBot="1" x14ac:dyDescent="0.4">
      <c r="AC106" s="11" t="s">
        <v>159</v>
      </c>
      <c r="AD106" s="11">
        <v>175252.54070719113</v>
      </c>
      <c r="AE106" s="11">
        <v>21999.936336904961</v>
      </c>
      <c r="AF106" s="11">
        <v>7.9660476295653844</v>
      </c>
      <c r="AG106" s="11">
        <v>2.538973523994423E-8</v>
      </c>
      <c r="AH106" s="11">
        <v>129942.8236632172</v>
      </c>
      <c r="AI106" s="11">
        <v>220562.25775116507</v>
      </c>
      <c r="AJ106" s="11">
        <v>129942.8236632172</v>
      </c>
      <c r="AK106" s="11">
        <v>220562.25775116507</v>
      </c>
    </row>
    <row r="111" spans="29:37" x14ac:dyDescent="0.35">
      <c r="AC111" s="7" t="s">
        <v>79</v>
      </c>
    </row>
    <row r="113" spans="29:34" x14ac:dyDescent="0.35">
      <c r="AC113" s="10" t="s">
        <v>75</v>
      </c>
    </row>
    <row r="115" spans="29:34" x14ac:dyDescent="0.35">
      <c r="AC115" t="s">
        <v>38</v>
      </c>
    </row>
    <row r="116" spans="29:34" ht="15" thickBot="1" x14ac:dyDescent="0.4"/>
    <row r="117" spans="29:34" x14ac:dyDescent="0.35">
      <c r="AC117" s="13" t="s">
        <v>39</v>
      </c>
      <c r="AD117" s="13"/>
    </row>
    <row r="118" spans="29:34" x14ac:dyDescent="0.35">
      <c r="AC118" t="s">
        <v>40</v>
      </c>
      <c r="AD118">
        <v>0.63214800175549835</v>
      </c>
    </row>
    <row r="119" spans="29:34" x14ac:dyDescent="0.35">
      <c r="AC119" t="s">
        <v>41</v>
      </c>
      <c r="AD119" s="7">
        <v>0.39961109612346957</v>
      </c>
    </row>
    <row r="120" spans="29:34" x14ac:dyDescent="0.35">
      <c r="AC120" t="s">
        <v>42</v>
      </c>
      <c r="AD120">
        <v>0.33290121791496619</v>
      </c>
    </row>
    <row r="121" spans="29:34" x14ac:dyDescent="0.35">
      <c r="AC121" t="s">
        <v>43</v>
      </c>
      <c r="AD121">
        <v>5.870509482201796</v>
      </c>
    </row>
    <row r="122" spans="29:34" ht="15" thickBot="1" x14ac:dyDescent="0.4">
      <c r="AC122" s="11" t="s">
        <v>44</v>
      </c>
      <c r="AD122" s="11">
        <v>31</v>
      </c>
    </row>
    <row r="124" spans="29:34" ht="15" thickBot="1" x14ac:dyDescent="0.4">
      <c r="AC124" t="s">
        <v>45</v>
      </c>
    </row>
    <row r="125" spans="29:34" x14ac:dyDescent="0.35">
      <c r="AC125" s="12"/>
      <c r="AD125" s="12" t="s">
        <v>50</v>
      </c>
      <c r="AE125" s="12" t="s">
        <v>51</v>
      </c>
      <c r="AF125" s="12" t="s">
        <v>52</v>
      </c>
      <c r="AG125" s="12" t="s">
        <v>53</v>
      </c>
      <c r="AH125" s="12" t="s">
        <v>54</v>
      </c>
    </row>
    <row r="126" spans="29:34" x14ac:dyDescent="0.35">
      <c r="AC126" t="s">
        <v>46</v>
      </c>
      <c r="AD126">
        <v>3</v>
      </c>
      <c r="AE126">
        <v>619.32731345849948</v>
      </c>
      <c r="AF126">
        <v>206.44243781949982</v>
      </c>
      <c r="AG126">
        <v>5.9902837009306946</v>
      </c>
      <c r="AH126">
        <v>2.8845094748287899E-3</v>
      </c>
    </row>
    <row r="127" spans="29:34" x14ac:dyDescent="0.35">
      <c r="AC127" t="s">
        <v>47</v>
      </c>
      <c r="AD127">
        <v>27</v>
      </c>
      <c r="AE127">
        <v>930.49780267677238</v>
      </c>
      <c r="AF127">
        <v>34.4628815806212</v>
      </c>
    </row>
    <row r="128" spans="29:34" ht="15" thickBot="1" x14ac:dyDescent="0.4">
      <c r="AC128" s="11" t="s">
        <v>48</v>
      </c>
      <c r="AD128" s="11">
        <v>30</v>
      </c>
      <c r="AE128" s="11">
        <v>1549.8251161352719</v>
      </c>
      <c r="AF128" s="11"/>
      <c r="AG128" s="11"/>
      <c r="AH128" s="11"/>
    </row>
    <row r="129" spans="29:37" ht="15" thickBot="1" x14ac:dyDescent="0.4"/>
    <row r="130" spans="29:37" x14ac:dyDescent="0.35">
      <c r="AC130" s="12"/>
      <c r="AD130" s="12" t="s">
        <v>55</v>
      </c>
      <c r="AE130" s="12" t="s">
        <v>43</v>
      </c>
      <c r="AF130" s="12" t="s">
        <v>56</v>
      </c>
      <c r="AG130" s="12" t="s">
        <v>57</v>
      </c>
      <c r="AH130" s="12" t="s">
        <v>58</v>
      </c>
      <c r="AI130" s="12" t="s">
        <v>59</v>
      </c>
      <c r="AJ130" s="12" t="s">
        <v>60</v>
      </c>
      <c r="AK130" s="12" t="s">
        <v>61</v>
      </c>
    </row>
    <row r="131" spans="29:37" x14ac:dyDescent="0.35">
      <c r="AC131" t="s">
        <v>49</v>
      </c>
      <c r="AD131">
        <v>5.0195057919695625</v>
      </c>
      <c r="AE131">
        <v>11.997334786590349</v>
      </c>
      <c r="AF131">
        <v>0.41838507312307066</v>
      </c>
      <c r="AG131">
        <v>0.67897482742951243</v>
      </c>
      <c r="AH131">
        <v>-19.596991839587012</v>
      </c>
      <c r="AI131">
        <v>29.636003423526141</v>
      </c>
      <c r="AJ131">
        <v>-19.596991839587012</v>
      </c>
      <c r="AK131">
        <v>29.636003423526141</v>
      </c>
    </row>
    <row r="132" spans="29:37" x14ac:dyDescent="0.35">
      <c r="AC132" s="4" t="s">
        <v>7</v>
      </c>
      <c r="AD132">
        <v>5.5959019715468559E-4</v>
      </c>
      <c r="AE132">
        <v>2.8485825533597566E-3</v>
      </c>
      <c r="AF132">
        <v>0.19644513952901865</v>
      </c>
      <c r="AG132" s="15">
        <v>0.84573293039318076</v>
      </c>
      <c r="AH132">
        <v>-5.2852184145421952E-3</v>
      </c>
      <c r="AI132">
        <v>6.404398808851566E-3</v>
      </c>
      <c r="AJ132">
        <v>-5.2852184145421952E-3</v>
      </c>
      <c r="AK132">
        <v>6.404398808851566E-3</v>
      </c>
    </row>
    <row r="133" spans="29:37" x14ac:dyDescent="0.35">
      <c r="AC133" s="4" t="s">
        <v>11</v>
      </c>
      <c r="AD133">
        <v>1.3563863363183279E-2</v>
      </c>
      <c r="AE133">
        <v>1.1659820799707359E-2</v>
      </c>
      <c r="AF133">
        <v>1.1632994705650801</v>
      </c>
      <c r="AG133" s="15">
        <v>0.25488618148906933</v>
      </c>
      <c r="AH133">
        <v>-1.0360112770347851E-2</v>
      </c>
      <c r="AI133">
        <v>3.7487839496714408E-2</v>
      </c>
      <c r="AJ133">
        <v>-1.0360112770347851E-2</v>
      </c>
      <c r="AK133">
        <v>3.7487839496714408E-2</v>
      </c>
    </row>
    <row r="134" spans="29:37" ht="15" thickBot="1" x14ac:dyDescent="0.4">
      <c r="AC134" s="14" t="s">
        <v>9</v>
      </c>
      <c r="AD134" s="11">
        <v>-1.3176776920472042</v>
      </c>
      <c r="AE134" s="11">
        <v>0.9057304417551566</v>
      </c>
      <c r="AF134" s="11">
        <v>-1.4548232358114868</v>
      </c>
      <c r="AG134" s="17">
        <v>0.15724642726919355</v>
      </c>
      <c r="AH134" s="11">
        <v>-3.1760830521456045</v>
      </c>
      <c r="AI134" s="11">
        <v>0.54072766805119632</v>
      </c>
      <c r="AJ134" s="11">
        <v>-3.1760830521456045</v>
      </c>
      <c r="AK134" s="11">
        <v>0.54072766805119632</v>
      </c>
    </row>
    <row r="137" spans="29:37" x14ac:dyDescent="0.35">
      <c r="AC137" s="10" t="s">
        <v>78</v>
      </c>
    </row>
    <row r="139" spans="29:37" x14ac:dyDescent="0.35">
      <c r="AC139" t="s">
        <v>38</v>
      </c>
    </row>
    <row r="140" spans="29:37" ht="15" thickBot="1" x14ac:dyDescent="0.4"/>
    <row r="141" spans="29:37" x14ac:dyDescent="0.35">
      <c r="AC141" s="13" t="s">
        <v>39</v>
      </c>
      <c r="AD141" s="13"/>
    </row>
    <row r="142" spans="29:37" x14ac:dyDescent="0.35">
      <c r="AC142" t="s">
        <v>40</v>
      </c>
      <c r="AD142">
        <v>0.85296033847962949</v>
      </c>
    </row>
    <row r="143" spans="29:37" x14ac:dyDescent="0.35">
      <c r="AC143" t="s">
        <v>41</v>
      </c>
      <c r="AD143" s="7">
        <v>0.72754133901928419</v>
      </c>
    </row>
    <row r="144" spans="29:37" x14ac:dyDescent="0.35">
      <c r="AC144" t="s">
        <v>42</v>
      </c>
      <c r="AD144">
        <v>0.71781067255568709</v>
      </c>
    </row>
    <row r="145" spans="29:37" x14ac:dyDescent="0.35">
      <c r="AC145" t="s">
        <v>43</v>
      </c>
      <c r="AD145">
        <v>3.862666155162243</v>
      </c>
    </row>
    <row r="146" spans="29:37" ht="15" thickBot="1" x14ac:dyDescent="0.4">
      <c r="AC146" s="11" t="s">
        <v>44</v>
      </c>
      <c r="AD146" s="11">
        <v>30</v>
      </c>
    </row>
    <row r="148" spans="29:37" ht="15" thickBot="1" x14ac:dyDescent="0.4">
      <c r="AC148" t="s">
        <v>45</v>
      </c>
    </row>
    <row r="149" spans="29:37" x14ac:dyDescent="0.35">
      <c r="AC149" s="12"/>
      <c r="AD149" s="12" t="s">
        <v>50</v>
      </c>
      <c r="AE149" s="12" t="s">
        <v>51</v>
      </c>
      <c r="AF149" s="12" t="s">
        <v>52</v>
      </c>
      <c r="AG149" s="12" t="s">
        <v>53</v>
      </c>
      <c r="AH149" s="12" t="s">
        <v>54</v>
      </c>
    </row>
    <row r="150" spans="29:37" x14ac:dyDescent="0.35">
      <c r="AC150" t="s">
        <v>46</v>
      </c>
      <c r="AD150">
        <v>1</v>
      </c>
      <c r="AE150">
        <v>1115.5510185464634</v>
      </c>
      <c r="AF150">
        <v>1115.5510185464634</v>
      </c>
      <c r="AG150">
        <v>74.767883756067448</v>
      </c>
      <c r="AH150">
        <v>2.1502620910776604E-9</v>
      </c>
    </row>
    <row r="151" spans="29:37" x14ac:dyDescent="0.35">
      <c r="AC151" t="s">
        <v>47</v>
      </c>
      <c r="AD151">
        <v>28</v>
      </c>
      <c r="AE151">
        <v>417.76531513460424</v>
      </c>
      <c r="AF151">
        <v>14.920189826235866</v>
      </c>
    </row>
    <row r="152" spans="29:37" ht="15" thickBot="1" x14ac:dyDescent="0.4">
      <c r="AC152" s="11" t="s">
        <v>48</v>
      </c>
      <c r="AD152" s="11">
        <v>29</v>
      </c>
      <c r="AE152" s="11">
        <v>1533.3163336810676</v>
      </c>
      <c r="AF152" s="11"/>
      <c r="AG152" s="11"/>
      <c r="AH152" s="11"/>
    </row>
    <row r="153" spans="29:37" ht="15" thickBot="1" x14ac:dyDescent="0.4"/>
    <row r="154" spans="29:37" x14ac:dyDescent="0.35">
      <c r="AC154" s="12"/>
      <c r="AD154" s="12" t="s">
        <v>55</v>
      </c>
      <c r="AE154" s="12" t="s">
        <v>43</v>
      </c>
      <c r="AF154" s="12" t="s">
        <v>56</v>
      </c>
      <c r="AG154" s="12" t="s">
        <v>57</v>
      </c>
      <c r="AH154" s="12" t="s">
        <v>58</v>
      </c>
      <c r="AI154" s="12" t="s">
        <v>59</v>
      </c>
      <c r="AJ154" s="12" t="s">
        <v>60</v>
      </c>
      <c r="AK154" s="12" t="s">
        <v>61</v>
      </c>
    </row>
    <row r="155" spans="29:37" x14ac:dyDescent="0.35">
      <c r="AC155" t="s">
        <v>49</v>
      </c>
      <c r="AD155">
        <v>-1.1692910846344047</v>
      </c>
      <c r="AE155">
        <v>0.93506776964501503</v>
      </c>
      <c r="AF155">
        <v>-1.2504880636387554</v>
      </c>
      <c r="AG155">
        <v>0.22147099125811984</v>
      </c>
      <c r="AH155">
        <v>-3.0846905820378039</v>
      </c>
      <c r="AI155">
        <v>0.74610841276899476</v>
      </c>
      <c r="AJ155">
        <v>-3.0846905820378039</v>
      </c>
      <c r="AK155">
        <v>0.74610841276899476</v>
      </c>
    </row>
    <row r="156" spans="29:37" ht="15" thickBot="1" x14ac:dyDescent="0.4">
      <c r="AC156" s="11" t="s">
        <v>69</v>
      </c>
      <c r="AD156" s="11">
        <v>2.3181513576797061</v>
      </c>
      <c r="AE156" s="11">
        <v>0.26809224064981568</v>
      </c>
      <c r="AF156" s="11">
        <v>8.6468424153599237</v>
      </c>
      <c r="AG156" s="11">
        <v>2.1502620910776604E-9</v>
      </c>
      <c r="AH156" s="11">
        <v>1.7689892972727344</v>
      </c>
      <c r="AI156" s="11">
        <v>2.8673134180866779</v>
      </c>
      <c r="AJ156" s="11">
        <v>1.7689892972727344</v>
      </c>
      <c r="AK156" s="11">
        <v>2.8673134180866779</v>
      </c>
    </row>
    <row r="159" spans="29:37" x14ac:dyDescent="0.35">
      <c r="AC159" s="10" t="s">
        <v>80</v>
      </c>
    </row>
    <row r="162" spans="29:34" x14ac:dyDescent="0.35">
      <c r="AC162" t="s">
        <v>38</v>
      </c>
    </row>
    <row r="163" spans="29:34" ht="15" thickBot="1" x14ac:dyDescent="0.4"/>
    <row r="164" spans="29:34" x14ac:dyDescent="0.35">
      <c r="AC164" s="13" t="s">
        <v>39</v>
      </c>
      <c r="AD164" s="13"/>
    </row>
    <row r="165" spans="29:34" x14ac:dyDescent="0.35">
      <c r="AC165" t="s">
        <v>40</v>
      </c>
      <c r="AD165">
        <v>0.86890205015799915</v>
      </c>
    </row>
    <row r="166" spans="29:34" x14ac:dyDescent="0.35">
      <c r="AC166" t="s">
        <v>41</v>
      </c>
      <c r="AD166" s="7">
        <v>0.75499077276877413</v>
      </c>
    </row>
    <row r="167" spans="29:34" x14ac:dyDescent="0.35">
      <c r="AC167" t="s">
        <v>42</v>
      </c>
      <c r="AD167">
        <v>0.71578929641177791</v>
      </c>
    </row>
    <row r="168" spans="29:34" x14ac:dyDescent="0.35">
      <c r="AC168" t="s">
        <v>43</v>
      </c>
      <c r="AD168">
        <v>3.8764759770503661</v>
      </c>
    </row>
    <row r="169" spans="29:34" ht="15" thickBot="1" x14ac:dyDescent="0.4">
      <c r="AC169" s="11" t="s">
        <v>44</v>
      </c>
      <c r="AD169" s="11">
        <v>30</v>
      </c>
    </row>
    <row r="171" spans="29:34" ht="15" thickBot="1" x14ac:dyDescent="0.4">
      <c r="AC171" t="s">
        <v>45</v>
      </c>
    </row>
    <row r="172" spans="29:34" x14ac:dyDescent="0.35">
      <c r="AC172" s="12"/>
      <c r="AD172" s="12" t="s">
        <v>50</v>
      </c>
      <c r="AE172" s="12" t="s">
        <v>51</v>
      </c>
      <c r="AF172" s="12" t="s">
        <v>52</v>
      </c>
      <c r="AG172" s="12" t="s">
        <v>53</v>
      </c>
      <c r="AH172" s="12" t="s">
        <v>54</v>
      </c>
    </row>
    <row r="173" spans="29:34" x14ac:dyDescent="0.35">
      <c r="AC173" t="s">
        <v>46</v>
      </c>
      <c r="AD173">
        <v>4</v>
      </c>
      <c r="AE173">
        <v>1157.6396836648528</v>
      </c>
      <c r="AF173">
        <v>289.4099209162132</v>
      </c>
      <c r="AG173">
        <v>19.259243348217264</v>
      </c>
      <c r="AH173">
        <v>2.4175318022362961E-7</v>
      </c>
    </row>
    <row r="174" spans="29:34" x14ac:dyDescent="0.35">
      <c r="AC174" t="s">
        <v>47</v>
      </c>
      <c r="AD174">
        <v>25</v>
      </c>
      <c r="AE174">
        <v>375.67665001621475</v>
      </c>
      <c r="AF174">
        <v>15.02706600064859</v>
      </c>
    </row>
    <row r="175" spans="29:34" ht="15" thickBot="1" x14ac:dyDescent="0.4">
      <c r="AC175" s="11" t="s">
        <v>48</v>
      </c>
      <c r="AD175" s="11">
        <v>29</v>
      </c>
      <c r="AE175" s="11">
        <v>1533.3163336810676</v>
      </c>
      <c r="AF175" s="11"/>
      <c r="AG175" s="11"/>
      <c r="AH175" s="11"/>
    </row>
    <row r="176" spans="29:34" ht="15" thickBot="1" x14ac:dyDescent="0.4"/>
    <row r="177" spans="29:37" x14ac:dyDescent="0.35">
      <c r="AC177" s="12"/>
      <c r="AD177" s="12" t="s">
        <v>55</v>
      </c>
      <c r="AE177" s="12" t="s">
        <v>43</v>
      </c>
      <c r="AF177" s="12" t="s">
        <v>56</v>
      </c>
      <c r="AG177" s="12" t="s">
        <v>57</v>
      </c>
      <c r="AH177" s="12" t="s">
        <v>58</v>
      </c>
      <c r="AI177" s="12" t="s">
        <v>59</v>
      </c>
      <c r="AJ177" s="12" t="s">
        <v>60</v>
      </c>
      <c r="AK177" s="12" t="s">
        <v>61</v>
      </c>
    </row>
    <row r="178" spans="29:37" x14ac:dyDescent="0.35">
      <c r="AC178" t="s">
        <v>49</v>
      </c>
      <c r="AD178">
        <v>-12.057900036412089</v>
      </c>
      <c r="AE178">
        <v>8.5019599624417665</v>
      </c>
      <c r="AF178">
        <v>-1.4182494495009426</v>
      </c>
      <c r="AG178">
        <v>0.16846386308320435</v>
      </c>
      <c r="AH178">
        <v>-29.568014353025887</v>
      </c>
      <c r="AI178">
        <v>5.4522142802017086</v>
      </c>
      <c r="AJ178">
        <v>-29.568014353025887</v>
      </c>
      <c r="AK178">
        <v>5.4522142802017086</v>
      </c>
    </row>
    <row r="179" spans="29:37" x14ac:dyDescent="0.35">
      <c r="AC179" s="4" t="s">
        <v>69</v>
      </c>
      <c r="AD179">
        <v>2.3453197614625485</v>
      </c>
      <c r="AE179">
        <v>0.39547500991519552</v>
      </c>
      <c r="AF179">
        <v>5.9303867568407718</v>
      </c>
      <c r="AG179">
        <v>3.4392918867606807E-6</v>
      </c>
      <c r="AH179">
        <v>1.5308237318917106</v>
      </c>
      <c r="AI179">
        <v>3.1598157910333864</v>
      </c>
      <c r="AJ179">
        <v>1.5308237318917106</v>
      </c>
      <c r="AK179">
        <v>3.1598157910333864</v>
      </c>
    </row>
    <row r="180" spans="29:37" x14ac:dyDescent="0.35">
      <c r="AC180" s="16" t="s">
        <v>7</v>
      </c>
      <c r="AD180">
        <v>2.1754791790899279E-3</v>
      </c>
      <c r="AE180">
        <v>1.9082243585513514E-3</v>
      </c>
      <c r="AF180">
        <v>1.140054191919794</v>
      </c>
      <c r="AG180" s="15">
        <v>0.26506882048068237</v>
      </c>
      <c r="AH180">
        <v>-1.7545824546495118E-3</v>
      </c>
      <c r="AI180">
        <v>6.1055408128293676E-3</v>
      </c>
      <c r="AJ180">
        <v>-1.7545824546495118E-3</v>
      </c>
      <c r="AK180">
        <v>6.1055408128293676E-3</v>
      </c>
    </row>
    <row r="181" spans="29:37" x14ac:dyDescent="0.35">
      <c r="AC181" s="16" t="s">
        <v>11</v>
      </c>
      <c r="AD181">
        <v>1.1195243261812924E-2</v>
      </c>
      <c r="AE181">
        <v>7.7191543017328121E-3</v>
      </c>
      <c r="AF181">
        <v>1.450319921613666</v>
      </c>
      <c r="AG181" s="15">
        <v>0.15940085061204984</v>
      </c>
      <c r="AH181">
        <v>-4.7026526172572625E-3</v>
      </c>
      <c r="AI181">
        <v>2.7093139140883113E-2</v>
      </c>
      <c r="AJ181">
        <v>-4.7026526172572625E-3</v>
      </c>
      <c r="AK181">
        <v>2.7093139140883113E-2</v>
      </c>
    </row>
    <row r="182" spans="29:37" ht="15" thickBot="1" x14ac:dyDescent="0.4">
      <c r="AC182" s="18" t="s">
        <v>9</v>
      </c>
      <c r="AD182" s="11">
        <v>0.7812637422664801</v>
      </c>
      <c r="AE182" s="11">
        <v>0.72222188474259552</v>
      </c>
      <c r="AF182" s="11">
        <v>1.0817503024640793</v>
      </c>
      <c r="AG182" s="17">
        <v>0.28968803629493745</v>
      </c>
      <c r="AH182" s="11">
        <v>-0.70618007300304408</v>
      </c>
      <c r="AI182" s="11">
        <v>2.2687075575360041</v>
      </c>
      <c r="AJ182" s="11">
        <v>-0.70618007300304408</v>
      </c>
      <c r="AK182" s="11">
        <v>2.2687075575360041</v>
      </c>
    </row>
    <row r="185" spans="29:37" x14ac:dyDescent="0.35">
      <c r="AC185" s="10" t="s">
        <v>165</v>
      </c>
    </row>
    <row r="187" spans="29:37" x14ac:dyDescent="0.35">
      <c r="AC187" t="s">
        <v>38</v>
      </c>
    </row>
    <row r="188" spans="29:37" ht="15" thickBot="1" x14ac:dyDescent="0.4"/>
    <row r="189" spans="29:37" x14ac:dyDescent="0.35">
      <c r="AC189" s="13" t="s">
        <v>39</v>
      </c>
      <c r="AD189" s="13"/>
    </row>
    <row r="190" spans="29:37" x14ac:dyDescent="0.35">
      <c r="AC190" t="s">
        <v>40</v>
      </c>
      <c r="AD190">
        <v>0.99655818287700115</v>
      </c>
    </row>
    <row r="191" spans="29:37" x14ac:dyDescent="0.35">
      <c r="AC191" t="s">
        <v>41</v>
      </c>
      <c r="AD191" s="7">
        <v>0.99312821185911049</v>
      </c>
    </row>
    <row r="192" spans="29:37" x14ac:dyDescent="0.35">
      <c r="AC192" t="s">
        <v>42</v>
      </c>
      <c r="AD192">
        <v>0.99169658932975846</v>
      </c>
    </row>
    <row r="193" spans="29:37" x14ac:dyDescent="0.35">
      <c r="AC193" t="s">
        <v>43</v>
      </c>
      <c r="AD193">
        <v>0.66259040257480262</v>
      </c>
    </row>
    <row r="194" spans="29:37" ht="15" thickBot="1" x14ac:dyDescent="0.4">
      <c r="AC194" s="11" t="s">
        <v>44</v>
      </c>
      <c r="AD194" s="11">
        <v>30</v>
      </c>
    </row>
    <row r="196" spans="29:37" ht="15" thickBot="1" x14ac:dyDescent="0.4">
      <c r="AC196" t="s">
        <v>45</v>
      </c>
    </row>
    <row r="197" spans="29:37" x14ac:dyDescent="0.35">
      <c r="AC197" s="12"/>
      <c r="AD197" s="12" t="s">
        <v>50</v>
      </c>
      <c r="AE197" s="12" t="s">
        <v>51</v>
      </c>
      <c r="AF197" s="12" t="s">
        <v>52</v>
      </c>
      <c r="AG197" s="12" t="s">
        <v>53</v>
      </c>
      <c r="AH197" s="12" t="s">
        <v>54</v>
      </c>
    </row>
    <row r="198" spans="29:37" x14ac:dyDescent="0.35">
      <c r="AC198" t="s">
        <v>46</v>
      </c>
      <c r="AD198">
        <v>5</v>
      </c>
      <c r="AE198">
        <v>1522.7797086830458</v>
      </c>
      <c r="AF198">
        <v>304.55594173660916</v>
      </c>
      <c r="AG198">
        <v>693.70814687349673</v>
      </c>
      <c r="AH198">
        <v>3.982778587731999E-25</v>
      </c>
    </row>
    <row r="199" spans="29:37" x14ac:dyDescent="0.35">
      <c r="AC199" t="s">
        <v>47</v>
      </c>
      <c r="AD199">
        <v>24</v>
      </c>
      <c r="AE199">
        <v>10.536624998021736</v>
      </c>
      <c r="AF199">
        <v>0.43902604158423902</v>
      </c>
    </row>
    <row r="200" spans="29:37" ht="15" thickBot="1" x14ac:dyDescent="0.4">
      <c r="AC200" s="11" t="s">
        <v>48</v>
      </c>
      <c r="AD200" s="11">
        <v>29</v>
      </c>
      <c r="AE200" s="11">
        <v>1533.3163336810676</v>
      </c>
      <c r="AF200" s="11"/>
      <c r="AG200" s="11"/>
      <c r="AH200" s="11"/>
    </row>
    <row r="201" spans="29:37" ht="15" thickBot="1" x14ac:dyDescent="0.4"/>
    <row r="202" spans="29:37" x14ac:dyDescent="0.35">
      <c r="AC202" s="12"/>
      <c r="AD202" s="12" t="s">
        <v>55</v>
      </c>
      <c r="AE202" s="12" t="s">
        <v>43</v>
      </c>
      <c r="AF202" s="12" t="s">
        <v>56</v>
      </c>
      <c r="AG202" s="12" t="s">
        <v>57</v>
      </c>
      <c r="AH202" s="12" t="s">
        <v>58</v>
      </c>
      <c r="AI202" s="12" t="s">
        <v>59</v>
      </c>
      <c r="AJ202" s="12" t="s">
        <v>60</v>
      </c>
      <c r="AK202" s="12" t="s">
        <v>61</v>
      </c>
    </row>
    <row r="203" spans="29:37" x14ac:dyDescent="0.35">
      <c r="AC203" t="s">
        <v>49</v>
      </c>
      <c r="AD203">
        <v>-3.6293167372050066</v>
      </c>
      <c r="AE203">
        <v>1.4823032840095256</v>
      </c>
      <c r="AF203">
        <v>-2.4484306122482313</v>
      </c>
      <c r="AG203">
        <v>2.2034456038711844E-2</v>
      </c>
      <c r="AH203">
        <v>-6.6886403529687648</v>
      </c>
      <c r="AI203">
        <v>-0.56999312144124836</v>
      </c>
      <c r="AJ203">
        <v>-6.6886403529687648</v>
      </c>
      <c r="AK203">
        <v>-0.56999312144124836</v>
      </c>
    </row>
    <row r="204" spans="29:37" x14ac:dyDescent="0.35">
      <c r="AC204" t="s">
        <v>69</v>
      </c>
      <c r="AD204">
        <v>0.23622219074791112</v>
      </c>
      <c r="AE204">
        <v>9.958790666461545E-2</v>
      </c>
      <c r="AF204">
        <v>2.371996747993129</v>
      </c>
      <c r="AG204">
        <v>2.6055652096612522E-2</v>
      </c>
      <c r="AH204">
        <v>3.0682853427265233E-2</v>
      </c>
      <c r="AI204">
        <v>0.44176152806855701</v>
      </c>
      <c r="AJ204">
        <v>3.0682853427265233E-2</v>
      </c>
      <c r="AK204">
        <v>0.44176152806855701</v>
      </c>
    </row>
    <row r="205" spans="29:37" x14ac:dyDescent="0.35">
      <c r="AC205" t="s">
        <v>7</v>
      </c>
      <c r="AD205">
        <v>9.9774432751202819E-4</v>
      </c>
      <c r="AE205">
        <v>3.2871172508304827E-4</v>
      </c>
      <c r="AF205">
        <v>3.0353171225028568</v>
      </c>
      <c r="AG205">
        <v>5.7053844482505946E-3</v>
      </c>
      <c r="AH205">
        <v>3.193166709228579E-4</v>
      </c>
      <c r="AI205">
        <v>1.6761719841011985E-3</v>
      </c>
      <c r="AJ205">
        <v>3.193166709228579E-4</v>
      </c>
      <c r="AK205">
        <v>1.6761719841011985E-3</v>
      </c>
    </row>
    <row r="206" spans="29:37" x14ac:dyDescent="0.35">
      <c r="AC206" t="s">
        <v>11</v>
      </c>
      <c r="AD206">
        <v>-8.2203239464920391E-3</v>
      </c>
      <c r="AE206">
        <v>1.4812392010652661E-3</v>
      </c>
      <c r="AF206">
        <v>-5.5496262457678753</v>
      </c>
      <c r="AG206">
        <v>1.0412035357762963E-5</v>
      </c>
      <c r="AH206">
        <v>-1.1277451402997688E-2</v>
      </c>
      <c r="AI206">
        <v>-5.163196489986391E-3</v>
      </c>
      <c r="AJ206">
        <v>-1.1277451402997688E-2</v>
      </c>
      <c r="AK206">
        <v>-5.163196489986391E-3</v>
      </c>
    </row>
    <row r="207" spans="29:37" x14ac:dyDescent="0.35">
      <c r="AC207" t="s">
        <v>9</v>
      </c>
      <c r="AD207">
        <v>0.21487305698915299</v>
      </c>
      <c r="AE207">
        <v>0.1249989750003867</v>
      </c>
      <c r="AF207">
        <v>1.7189985516960298</v>
      </c>
      <c r="AG207" s="15">
        <v>9.8489043576061613E-2</v>
      </c>
      <c r="AH207">
        <v>-4.311214771912264E-2</v>
      </c>
      <c r="AI207">
        <v>0.47285826169742862</v>
      </c>
      <c r="AJ207">
        <v>-4.311214771912264E-2</v>
      </c>
      <c r="AK207">
        <v>0.47285826169742862</v>
      </c>
    </row>
    <row r="208" spans="29:37" ht="15" thickBot="1" x14ac:dyDescent="0.4">
      <c r="AC208" s="11" t="s">
        <v>167</v>
      </c>
      <c r="AD208" s="11">
        <v>4072.0603221039892</v>
      </c>
      <c r="AE208" s="11">
        <v>141.19835052849371</v>
      </c>
      <c r="AF208" s="11">
        <v>28.839291017654283</v>
      </c>
      <c r="AG208" s="11">
        <v>3.869512823797354E-20</v>
      </c>
      <c r="AH208" s="11">
        <v>3780.6412495439813</v>
      </c>
      <c r="AI208" s="11">
        <v>4363.4793946639975</v>
      </c>
      <c r="AJ208" s="11">
        <v>3780.6412495439813</v>
      </c>
      <c r="AK208" s="11">
        <v>4363.4793946639975</v>
      </c>
    </row>
  </sheetData>
  <mergeCells count="2">
    <mergeCell ref="D1:F1"/>
    <mergeCell ref="J1:L1"/>
  </mergeCells>
  <conditionalFormatting sqref="Y5:Y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4:Y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584E4-4751-47FF-9567-DF086345C3C8}">
  <dimension ref="A1:AK253"/>
  <sheetViews>
    <sheetView topLeftCell="L110" workbookViewId="0">
      <selection activeCell="AG126" sqref="AG126:AG128"/>
    </sheetView>
  </sheetViews>
  <sheetFormatPr defaultColWidth="8.90625" defaultRowHeight="14" x14ac:dyDescent="0.3"/>
  <cols>
    <col min="1" max="1" width="8.90625" style="4"/>
    <col min="2" max="2" width="9.1796875" style="4" bestFit="1" customWidth="1"/>
    <col min="3" max="3" width="11.36328125" style="4" customWidth="1"/>
    <col min="4" max="4" width="9" style="4" bestFit="1" customWidth="1"/>
    <col min="5" max="14" width="11.36328125" style="4" customWidth="1"/>
    <col min="15" max="22" width="11.36328125" style="4" hidden="1" customWidth="1"/>
    <col min="23" max="23" width="11.36328125" style="4" customWidth="1"/>
    <col min="24" max="24" width="20.1796875" style="4" bestFit="1" customWidth="1"/>
    <col min="25" max="16384" width="8.90625" style="4"/>
  </cols>
  <sheetData>
    <row r="1" spans="1:37" x14ac:dyDescent="0.3">
      <c r="D1" s="304" t="s">
        <v>63</v>
      </c>
      <c r="E1" s="304"/>
      <c r="F1" s="304"/>
      <c r="G1" s="104" t="s">
        <v>89</v>
      </c>
      <c r="J1" s="304" t="s">
        <v>66</v>
      </c>
      <c r="K1" s="304"/>
      <c r="L1" s="304"/>
      <c r="M1" s="104" t="s">
        <v>89</v>
      </c>
      <c r="N1" s="104" t="s">
        <v>89</v>
      </c>
    </row>
    <row r="2" spans="1:37" ht="56" x14ac:dyDescent="0.3">
      <c r="A2" s="28" t="s">
        <v>0</v>
      </c>
      <c r="B2" s="2" t="s">
        <v>1</v>
      </c>
      <c r="C2" s="2" t="s">
        <v>6</v>
      </c>
      <c r="D2" s="1" t="s">
        <v>7</v>
      </c>
      <c r="E2" s="2" t="s">
        <v>81</v>
      </c>
      <c r="F2" s="1" t="s">
        <v>9</v>
      </c>
      <c r="G2" s="1" t="s">
        <v>159</v>
      </c>
      <c r="H2" s="1" t="s">
        <v>10</v>
      </c>
      <c r="I2" s="2" t="s">
        <v>69</v>
      </c>
      <c r="J2" s="1" t="s">
        <v>7</v>
      </c>
      <c r="K2" s="1" t="s">
        <v>82</v>
      </c>
      <c r="L2" s="1" t="s">
        <v>9</v>
      </c>
      <c r="M2" s="1" t="s">
        <v>159</v>
      </c>
      <c r="N2" s="1" t="s">
        <v>7</v>
      </c>
      <c r="O2" s="2" t="s">
        <v>2</v>
      </c>
      <c r="P2" s="2" t="s">
        <v>3</v>
      </c>
      <c r="Q2" s="2" t="s">
        <v>4</v>
      </c>
      <c r="R2" s="2" t="s">
        <v>5</v>
      </c>
      <c r="S2" s="2" t="s">
        <v>68</v>
      </c>
      <c r="T2" s="2" t="s">
        <v>70</v>
      </c>
      <c r="U2" s="2" t="s">
        <v>71</v>
      </c>
      <c r="V2" s="2" t="s">
        <v>72</v>
      </c>
      <c r="W2" s="1"/>
    </row>
    <row r="3" spans="1:37" x14ac:dyDescent="0.3">
      <c r="A3" s="29" t="s">
        <v>83</v>
      </c>
      <c r="N3" s="4">
        <v>27.5</v>
      </c>
    </row>
    <row r="4" spans="1:37" ht="14.5" x14ac:dyDescent="0.35">
      <c r="A4" s="32" t="s">
        <v>84</v>
      </c>
      <c r="D4" s="4">
        <v>27.5</v>
      </c>
      <c r="E4" s="30">
        <v>4</v>
      </c>
      <c r="N4" s="4">
        <v>34.1</v>
      </c>
      <c r="X4" s="10" t="s">
        <v>62</v>
      </c>
      <c r="Y4"/>
      <c r="Z4"/>
      <c r="AA4"/>
      <c r="AC4" s="7" t="s">
        <v>77</v>
      </c>
    </row>
    <row r="5" spans="1:37" ht="14.5" x14ac:dyDescent="0.35">
      <c r="A5" s="32" t="s">
        <v>85</v>
      </c>
      <c r="D5" s="4">
        <v>34.1</v>
      </c>
      <c r="E5" s="30">
        <v>4</v>
      </c>
      <c r="N5" s="4">
        <v>40.96</v>
      </c>
      <c r="X5" s="232" t="s">
        <v>63</v>
      </c>
      <c r="Y5" s="9">
        <f>CORREL(B9:B40,C9:C40)</f>
        <v>0.90306906828764355</v>
      </c>
      <c r="Z5" s="4" t="str">
        <f>IF(Y5&gt;0.7,"Strong Correlation",IF(Y5&gt;0.3,"Moderate Correlation",IF(Y5&gt;0,"Weak Correlation")))</f>
        <v>Strong Correlation</v>
      </c>
      <c r="AA5"/>
      <c r="AC5"/>
    </row>
    <row r="6" spans="1:37" ht="14.5" x14ac:dyDescent="0.35">
      <c r="A6" s="32" t="s">
        <v>86</v>
      </c>
      <c r="D6" s="4">
        <v>40.96</v>
      </c>
      <c r="E6" s="30">
        <v>1</v>
      </c>
      <c r="N6" s="4">
        <v>50.1</v>
      </c>
      <c r="X6" s="233" t="s">
        <v>64</v>
      </c>
      <c r="Y6" s="8">
        <f>CORREL(B10:B40,O10:O40)</f>
        <v>0.7666841956467042</v>
      </c>
      <c r="Z6" s="4" t="str">
        <f t="shared" ref="Z6:Z9" si="0">IF(Y6&gt;0.7,"Strong Correlation",IF(Y6&gt;0.3,"Moderate Correlation",IF(Y6&gt;0,"Weak Correlation")))</f>
        <v>Strong Correlation</v>
      </c>
      <c r="AA6"/>
      <c r="AC6" s="10" t="s">
        <v>75</v>
      </c>
    </row>
    <row r="7" spans="1:37" ht="14.5" x14ac:dyDescent="0.35">
      <c r="A7" s="32" t="s">
        <v>87</v>
      </c>
      <c r="D7" s="4">
        <v>50.1</v>
      </c>
      <c r="E7" s="30">
        <v>8</v>
      </c>
      <c r="J7" s="4">
        <v>27.5</v>
      </c>
      <c r="K7" s="31">
        <v>5.2139999999999999E-2</v>
      </c>
      <c r="N7" s="4">
        <v>49.9</v>
      </c>
      <c r="X7" s="233" t="s">
        <v>65</v>
      </c>
      <c r="Y7" s="8">
        <f>CORREL(B11:B40,P11:P40)</f>
        <v>0.64312257202892875</v>
      </c>
      <c r="Z7" s="4" t="str">
        <f t="shared" si="0"/>
        <v>Moderate Correlation</v>
      </c>
      <c r="AA7"/>
    </row>
    <row r="8" spans="1:37" ht="14.5" x14ac:dyDescent="0.35">
      <c r="A8" s="32" t="s">
        <v>88</v>
      </c>
      <c r="B8" s="4">
        <v>6</v>
      </c>
      <c r="D8" s="4">
        <v>49.9</v>
      </c>
      <c r="E8" s="30">
        <v>20</v>
      </c>
      <c r="G8" s="4">
        <f>H8/N8</f>
        <v>1.0506693780715133E-5</v>
      </c>
      <c r="H8" s="4">
        <v>6.2E-4</v>
      </c>
      <c r="J8" s="4">
        <v>34.1</v>
      </c>
      <c r="K8" s="31">
        <v>5.2139999999999999E-2</v>
      </c>
      <c r="M8" s="4">
        <f>H8/N8</f>
        <v>1.0506693780715133E-5</v>
      </c>
      <c r="N8" s="4">
        <v>59.01</v>
      </c>
      <c r="X8" s="233" t="s">
        <v>66</v>
      </c>
      <c r="Y8" s="8">
        <f>CORREL(B12:B40,Q12:Q40)</f>
        <v>0.50714828579259708</v>
      </c>
      <c r="Z8" s="4" t="str">
        <f t="shared" si="0"/>
        <v>Moderate Correlation</v>
      </c>
      <c r="AA8"/>
      <c r="AC8" t="s">
        <v>38</v>
      </c>
      <c r="AD8"/>
      <c r="AE8"/>
      <c r="AF8"/>
      <c r="AG8"/>
      <c r="AH8"/>
      <c r="AI8"/>
      <c r="AJ8"/>
      <c r="AK8"/>
    </row>
    <row r="9" spans="1:37" ht="15" thickBot="1" x14ac:dyDescent="0.4">
      <c r="A9" s="32" t="s">
        <v>12</v>
      </c>
      <c r="B9" s="4">
        <v>8</v>
      </c>
      <c r="C9" s="4">
        <v>6</v>
      </c>
      <c r="D9" s="4">
        <v>59.01</v>
      </c>
      <c r="E9" s="30">
        <v>32</v>
      </c>
      <c r="G9" s="4">
        <f t="shared" ref="G9:G40" si="1">H9/N9</f>
        <v>7.4008288928359975E-6</v>
      </c>
      <c r="H9" s="4">
        <v>5.0000000000000001E-4</v>
      </c>
      <c r="J9" s="4">
        <v>40.96</v>
      </c>
      <c r="K9" s="31">
        <v>0</v>
      </c>
      <c r="M9" s="4">
        <f t="shared" ref="M9:M40" si="2">H9/N9</f>
        <v>7.4008288928359975E-6</v>
      </c>
      <c r="N9" s="4">
        <v>67.56</v>
      </c>
      <c r="S9" s="4">
        <v>6.2E-4</v>
      </c>
      <c r="X9" s="233" t="s">
        <v>67</v>
      </c>
      <c r="Y9" s="8">
        <f>CORREL(B13:B40,R13:R40)</f>
        <v>0.41094048002276562</v>
      </c>
      <c r="Z9" s="4" t="str">
        <f t="shared" si="0"/>
        <v>Moderate Correlation</v>
      </c>
      <c r="AA9"/>
      <c r="AC9"/>
      <c r="AD9"/>
      <c r="AE9"/>
      <c r="AF9"/>
      <c r="AG9"/>
      <c r="AH9"/>
      <c r="AI9"/>
      <c r="AJ9"/>
      <c r="AK9"/>
    </row>
    <row r="10" spans="1:37" ht="14.5" x14ac:dyDescent="0.35">
      <c r="A10" s="32" t="s">
        <v>13</v>
      </c>
      <c r="B10" s="4">
        <v>18</v>
      </c>
      <c r="C10" s="4">
        <v>8</v>
      </c>
      <c r="D10" s="4">
        <v>67.56</v>
      </c>
      <c r="E10" s="30">
        <v>47</v>
      </c>
      <c r="G10" s="4">
        <f t="shared" si="1"/>
        <v>2.6187012299960324E-5</v>
      </c>
      <c r="H10" s="4">
        <v>1.98E-3</v>
      </c>
      <c r="I10" s="4">
        <v>6.2E-4</v>
      </c>
      <c r="J10" s="4">
        <v>50.1</v>
      </c>
      <c r="K10" s="31">
        <v>0.18160999999999999</v>
      </c>
      <c r="M10" s="4">
        <f t="shared" si="2"/>
        <v>2.6187012299960324E-5</v>
      </c>
      <c r="N10" s="4">
        <v>75.61</v>
      </c>
      <c r="O10" s="4">
        <v>6</v>
      </c>
      <c r="S10" s="4">
        <v>5.0000000000000001E-4</v>
      </c>
      <c r="X10"/>
      <c r="Y10"/>
      <c r="Z10"/>
      <c r="AA10"/>
      <c r="AC10" s="13" t="s">
        <v>39</v>
      </c>
      <c r="AD10" s="13"/>
      <c r="AE10"/>
      <c r="AF10"/>
      <c r="AG10"/>
      <c r="AH10"/>
      <c r="AI10"/>
      <c r="AJ10"/>
      <c r="AK10"/>
    </row>
    <row r="11" spans="1:37" ht="14.5" x14ac:dyDescent="0.35">
      <c r="A11" s="32" t="s">
        <v>14</v>
      </c>
      <c r="B11" s="4">
        <v>6</v>
      </c>
      <c r="C11" s="4">
        <v>18</v>
      </c>
      <c r="D11" s="4">
        <v>75.61</v>
      </c>
      <c r="E11" s="30">
        <v>38</v>
      </c>
      <c r="G11" s="4">
        <f t="shared" si="1"/>
        <v>1.7107514146598239E-5</v>
      </c>
      <c r="H11" s="4">
        <v>1.2999999999999999E-3</v>
      </c>
      <c r="I11" s="4">
        <v>5.0000000000000001E-4</v>
      </c>
      <c r="J11" s="4">
        <v>49.9</v>
      </c>
      <c r="K11" s="31">
        <v>0.78673000000000004</v>
      </c>
      <c r="M11" s="4">
        <f t="shared" si="2"/>
        <v>1.7107514146598239E-5</v>
      </c>
      <c r="N11" s="4">
        <v>75.989999999999995</v>
      </c>
      <c r="O11" s="4">
        <v>8</v>
      </c>
      <c r="P11" s="4">
        <v>6</v>
      </c>
      <c r="S11" s="4">
        <v>1.98E-3</v>
      </c>
      <c r="T11" s="4">
        <v>6.2E-4</v>
      </c>
      <c r="X11"/>
      <c r="Y11"/>
      <c r="Z11"/>
      <c r="AA11"/>
      <c r="AC11" t="s">
        <v>40</v>
      </c>
      <c r="AD11">
        <v>0.85400653552383021</v>
      </c>
      <c r="AE11"/>
      <c r="AF11"/>
      <c r="AG11"/>
      <c r="AH11"/>
      <c r="AI11"/>
      <c r="AJ11"/>
      <c r="AK11"/>
    </row>
    <row r="12" spans="1:37" ht="14.5" x14ac:dyDescent="0.35">
      <c r="A12" s="32" t="s">
        <v>15</v>
      </c>
      <c r="B12" s="4">
        <v>10</v>
      </c>
      <c r="C12" s="4">
        <v>6</v>
      </c>
      <c r="D12" s="4">
        <v>75.989999999999995</v>
      </c>
      <c r="E12" s="30">
        <v>44</v>
      </c>
      <c r="G12" s="4">
        <f t="shared" si="1"/>
        <v>2.4669909659485751E-4</v>
      </c>
      <c r="H12" s="4">
        <v>2.1299999999999999E-2</v>
      </c>
      <c r="I12" s="4">
        <v>1.98E-3</v>
      </c>
      <c r="J12" s="4">
        <v>59.01</v>
      </c>
      <c r="K12" s="31">
        <v>2.10433</v>
      </c>
      <c r="M12" s="4">
        <f t="shared" si="2"/>
        <v>2.4669909659485751E-4</v>
      </c>
      <c r="N12" s="4">
        <v>86.34</v>
      </c>
      <c r="O12" s="4">
        <v>18</v>
      </c>
      <c r="P12" s="4">
        <v>8</v>
      </c>
      <c r="Q12" s="4">
        <v>6</v>
      </c>
      <c r="S12" s="4">
        <v>1.2999999999999999E-3</v>
      </c>
      <c r="T12" s="4">
        <v>5.0000000000000001E-4</v>
      </c>
      <c r="U12" s="4">
        <v>6.2E-4</v>
      </c>
      <c r="X12"/>
      <c r="Y12"/>
      <c r="Z12"/>
      <c r="AA12"/>
      <c r="AC12" t="s">
        <v>41</v>
      </c>
      <c r="AD12" s="7">
        <v>0.72932716271741505</v>
      </c>
      <c r="AE12"/>
      <c r="AF12"/>
      <c r="AG12"/>
      <c r="AH12"/>
      <c r="AI12"/>
      <c r="AJ12"/>
      <c r="AK12"/>
    </row>
    <row r="13" spans="1:37" ht="14.5" x14ac:dyDescent="0.35">
      <c r="A13" s="32" t="s">
        <v>16</v>
      </c>
      <c r="B13" s="4">
        <v>28</v>
      </c>
      <c r="C13" s="4">
        <v>10</v>
      </c>
      <c r="D13" s="4">
        <v>86.34</v>
      </c>
      <c r="E13" s="30">
        <v>56</v>
      </c>
      <c r="G13" s="4">
        <f t="shared" si="1"/>
        <v>1.0046404753609765E-3</v>
      </c>
      <c r="H13" s="4">
        <v>0.10538</v>
      </c>
      <c r="I13" s="4">
        <v>1.2999999999999999E-3</v>
      </c>
      <c r="J13" s="4">
        <v>67.56</v>
      </c>
      <c r="K13" s="31">
        <v>0.18729000000000001</v>
      </c>
      <c r="M13" s="4">
        <f t="shared" si="2"/>
        <v>1.0046404753609765E-3</v>
      </c>
      <c r="N13" s="4">
        <v>104.89324547882266</v>
      </c>
      <c r="O13" s="4">
        <v>6</v>
      </c>
      <c r="P13" s="4">
        <v>18</v>
      </c>
      <c r="Q13" s="4">
        <v>8</v>
      </c>
      <c r="R13" s="4">
        <v>6</v>
      </c>
      <c r="S13" s="4">
        <v>2.1299999999999999E-2</v>
      </c>
      <c r="T13" s="4">
        <v>1.98E-3</v>
      </c>
      <c r="U13" s="4">
        <v>5.0000000000000001E-4</v>
      </c>
      <c r="V13" s="4">
        <v>6.2E-4</v>
      </c>
      <c r="X13" s="10" t="s">
        <v>73</v>
      </c>
      <c r="Y13"/>
      <c r="Z13"/>
      <c r="AA13"/>
      <c r="AC13" t="s">
        <v>42</v>
      </c>
      <c r="AD13">
        <v>0.69065961453418856</v>
      </c>
      <c r="AE13"/>
      <c r="AF13"/>
      <c r="AG13"/>
      <c r="AH13"/>
      <c r="AI13"/>
      <c r="AJ13"/>
      <c r="AK13"/>
    </row>
    <row r="14" spans="1:37" ht="14.5" x14ac:dyDescent="0.35">
      <c r="A14" s="32" t="s">
        <v>17</v>
      </c>
      <c r="B14" s="4">
        <v>40</v>
      </c>
      <c r="C14" s="4">
        <v>28</v>
      </c>
      <c r="D14" s="4">
        <v>104.89324547882266</v>
      </c>
      <c r="E14" s="30">
        <v>66</v>
      </c>
      <c r="G14" s="4">
        <f t="shared" si="1"/>
        <v>1.0956472767781843E-3</v>
      </c>
      <c r="H14" s="4">
        <v>0.12545999999999999</v>
      </c>
      <c r="I14" s="4">
        <v>2.1299999999999999E-2</v>
      </c>
      <c r="J14" s="4">
        <v>75.61</v>
      </c>
      <c r="K14" s="31">
        <v>0.67886999999999997</v>
      </c>
      <c r="M14" s="4">
        <f t="shared" si="2"/>
        <v>1.0956472767781843E-3</v>
      </c>
      <c r="N14" s="4">
        <v>114.50765466138203</v>
      </c>
      <c r="O14" s="4">
        <v>10</v>
      </c>
      <c r="P14" s="4">
        <v>6</v>
      </c>
      <c r="Q14" s="4">
        <v>18</v>
      </c>
      <c r="R14" s="4">
        <v>8</v>
      </c>
      <c r="S14" s="4">
        <v>0.10538</v>
      </c>
      <c r="T14" s="4">
        <v>1.2999999999999999E-3</v>
      </c>
      <c r="U14" s="4">
        <v>1.98E-3</v>
      </c>
      <c r="V14" s="4">
        <v>5.0000000000000001E-4</v>
      </c>
      <c r="X14" s="233" t="s">
        <v>63</v>
      </c>
      <c r="Y14" s="8">
        <f>CORREL(H9:H40,S9:S40)</f>
        <v>0.834451894743239</v>
      </c>
      <c r="Z14" s="4" t="str">
        <f>IF(Y14&gt;0.7,"Strong Correlation",IF(Y14&gt;0.3,"Moderate Correlation",IF(Y14&gt;0,"Weak Correlation")))</f>
        <v>Strong Correlation</v>
      </c>
      <c r="AA14"/>
      <c r="AC14" t="s">
        <v>43</v>
      </c>
      <c r="AD14">
        <v>89.936297092859903</v>
      </c>
      <c r="AE14"/>
      <c r="AF14"/>
      <c r="AG14"/>
      <c r="AH14"/>
      <c r="AI14"/>
      <c r="AJ14"/>
      <c r="AK14"/>
    </row>
    <row r="15" spans="1:37" ht="15" thickBot="1" x14ac:dyDescent="0.4">
      <c r="A15" s="32" t="s">
        <v>18</v>
      </c>
      <c r="B15" s="4">
        <v>74</v>
      </c>
      <c r="C15" s="4">
        <v>40</v>
      </c>
      <c r="D15" s="4">
        <v>114.50765466138203</v>
      </c>
      <c r="E15" s="30">
        <v>103</v>
      </c>
      <c r="G15" s="4">
        <f t="shared" si="1"/>
        <v>1.4939286177237262E-3</v>
      </c>
      <c r="H15" s="4">
        <v>0.17757000000000001</v>
      </c>
      <c r="I15" s="4">
        <v>0.10538</v>
      </c>
      <c r="J15" s="4">
        <v>75.989999999999995</v>
      </c>
      <c r="K15" s="31">
        <v>0.75268000000000002</v>
      </c>
      <c r="M15" s="4">
        <f t="shared" si="2"/>
        <v>1.4939286177237262E-3</v>
      </c>
      <c r="N15" s="4">
        <v>118.86110078710482</v>
      </c>
      <c r="O15" s="4">
        <v>28</v>
      </c>
      <c r="P15" s="4">
        <v>10</v>
      </c>
      <c r="Q15" s="4">
        <v>6</v>
      </c>
      <c r="R15" s="4">
        <v>18</v>
      </c>
      <c r="S15" s="4">
        <v>0.12545999999999999</v>
      </c>
      <c r="T15" s="4">
        <v>2.1299999999999999E-2</v>
      </c>
      <c r="U15" s="4">
        <v>1.2999999999999999E-3</v>
      </c>
      <c r="V15" s="4">
        <v>1.98E-3</v>
      </c>
      <c r="X15" s="232" t="s">
        <v>64</v>
      </c>
      <c r="Y15" s="9">
        <f>CORREL(H10:H40,I10:I40)</f>
        <v>0.92805876815227528</v>
      </c>
      <c r="Z15" s="4" t="str">
        <f t="shared" ref="Z15:Z18" si="3">IF(Y15&gt;0.7,"Strong Correlation",IF(Y15&gt;0.3,"Moderate Correlation",IF(Y15&gt;0,"Weak Correlation")))</f>
        <v>Strong Correlation</v>
      </c>
      <c r="AA15"/>
      <c r="AC15" s="11" t="s">
        <v>44</v>
      </c>
      <c r="AD15" s="11">
        <v>25</v>
      </c>
      <c r="AE15"/>
      <c r="AF15"/>
      <c r="AG15"/>
      <c r="AH15"/>
      <c r="AI15"/>
      <c r="AJ15"/>
      <c r="AK15"/>
    </row>
    <row r="16" spans="1:37" ht="14.5" x14ac:dyDescent="0.35">
      <c r="A16" s="32" t="s">
        <v>19</v>
      </c>
      <c r="B16" s="4">
        <v>88</v>
      </c>
      <c r="C16" s="4">
        <v>74</v>
      </c>
      <c r="D16" s="4">
        <v>118.86110078710482</v>
      </c>
      <c r="E16" s="30">
        <v>118</v>
      </c>
      <c r="F16" s="33">
        <v>4.0650000000000004</v>
      </c>
      <c r="G16" s="4">
        <f t="shared" si="1"/>
        <v>3.5188977219905732E-3</v>
      </c>
      <c r="H16" s="4">
        <v>0.42247000000000001</v>
      </c>
      <c r="I16" s="4">
        <v>0.12545999999999999</v>
      </c>
      <c r="J16" s="4">
        <v>86.34</v>
      </c>
      <c r="K16" s="31">
        <v>0.66268000000000005</v>
      </c>
      <c r="M16" s="4">
        <f t="shared" si="2"/>
        <v>3.5188977219905732E-3</v>
      </c>
      <c r="N16" s="4">
        <v>120.05748202338111</v>
      </c>
      <c r="O16" s="4">
        <v>40</v>
      </c>
      <c r="P16" s="4">
        <v>28</v>
      </c>
      <c r="Q16" s="4">
        <v>10</v>
      </c>
      <c r="R16" s="4">
        <v>6</v>
      </c>
      <c r="S16" s="4">
        <v>0.17757000000000001</v>
      </c>
      <c r="T16" s="4">
        <v>0.10538</v>
      </c>
      <c r="U16" s="4">
        <v>2.1299999999999999E-2</v>
      </c>
      <c r="V16" s="4">
        <v>1.2999999999999999E-3</v>
      </c>
      <c r="X16" s="233" t="s">
        <v>65</v>
      </c>
      <c r="Y16" s="8">
        <f>CORREL(H11:H40,T11:T40)</f>
        <v>0.84015261349290693</v>
      </c>
      <c r="Z16" s="4" t="str">
        <f t="shared" si="3"/>
        <v>Strong Correlation</v>
      </c>
      <c r="AA16"/>
      <c r="AC16"/>
      <c r="AD16"/>
      <c r="AE16"/>
      <c r="AF16"/>
      <c r="AG16"/>
      <c r="AH16"/>
      <c r="AI16"/>
      <c r="AJ16"/>
      <c r="AK16"/>
    </row>
    <row r="17" spans="1:37" ht="15" thickBot="1" x14ac:dyDescent="0.4">
      <c r="A17" s="32" t="s">
        <v>20</v>
      </c>
      <c r="B17" s="4">
        <v>102</v>
      </c>
      <c r="C17" s="4">
        <v>88</v>
      </c>
      <c r="D17" s="4">
        <v>120.05748202338111</v>
      </c>
      <c r="E17" s="30">
        <v>161</v>
      </c>
      <c r="F17" s="33">
        <v>4.9249999999999998</v>
      </c>
      <c r="G17" s="4">
        <f t="shared" si="1"/>
        <v>4.5320781824665958E-3</v>
      </c>
      <c r="H17" s="4">
        <v>0.54803000000000002</v>
      </c>
      <c r="I17" s="4">
        <v>0.17757000000000001</v>
      </c>
      <c r="J17" s="4">
        <v>104.89324547882266</v>
      </c>
      <c r="K17" s="31">
        <v>1.46831</v>
      </c>
      <c r="M17" s="4">
        <f t="shared" si="2"/>
        <v>4.5320781824665958E-3</v>
      </c>
      <c r="N17" s="4">
        <v>120.92245057028853</v>
      </c>
      <c r="O17" s="4">
        <v>74</v>
      </c>
      <c r="P17" s="4">
        <v>40</v>
      </c>
      <c r="Q17" s="4">
        <v>28</v>
      </c>
      <c r="R17" s="4">
        <v>10</v>
      </c>
      <c r="S17" s="4">
        <v>0.42247000000000001</v>
      </c>
      <c r="T17" s="4">
        <v>0.12545999999999999</v>
      </c>
      <c r="U17" s="4">
        <v>0.10538</v>
      </c>
      <c r="V17" s="4">
        <v>2.1299999999999999E-2</v>
      </c>
      <c r="X17" s="233" t="s">
        <v>66</v>
      </c>
      <c r="Y17" s="8">
        <f>CORREL(H12:H40,U12:U40)</f>
        <v>0.73019235127854931</v>
      </c>
      <c r="Z17" s="4" t="str">
        <f t="shared" si="3"/>
        <v>Strong Correlation</v>
      </c>
      <c r="AA17"/>
      <c r="AC17" t="s">
        <v>45</v>
      </c>
      <c r="AD17"/>
      <c r="AE17"/>
      <c r="AF17"/>
      <c r="AG17"/>
      <c r="AH17"/>
      <c r="AI17"/>
      <c r="AJ17"/>
      <c r="AK17"/>
    </row>
    <row r="18" spans="1:37" ht="14.5" x14ac:dyDescent="0.35">
      <c r="A18" s="32" t="s">
        <v>21</v>
      </c>
      <c r="B18" s="4">
        <v>344</v>
      </c>
      <c r="C18" s="4">
        <v>102</v>
      </c>
      <c r="D18" s="4">
        <v>120.92245057028853</v>
      </c>
      <c r="E18" s="30">
        <v>251</v>
      </c>
      <c r="F18" s="33">
        <v>5.1991670000000001</v>
      </c>
      <c r="G18" s="4">
        <f t="shared" si="1"/>
        <v>1.7103655841527062E-2</v>
      </c>
      <c r="H18" s="4">
        <v>2.3266900000000001</v>
      </c>
      <c r="I18" s="4">
        <v>0.42247000000000001</v>
      </c>
      <c r="J18" s="4">
        <v>114.50765466138203</v>
      </c>
      <c r="K18" s="31">
        <v>3.90069</v>
      </c>
      <c r="M18" s="4">
        <f t="shared" si="2"/>
        <v>1.7103655841527062E-2</v>
      </c>
      <c r="N18" s="4">
        <v>136.03465958142587</v>
      </c>
      <c r="O18" s="4">
        <v>88</v>
      </c>
      <c r="P18" s="4">
        <v>74</v>
      </c>
      <c r="Q18" s="4">
        <v>40</v>
      </c>
      <c r="R18" s="4">
        <v>28</v>
      </c>
      <c r="S18" s="4">
        <v>0.54803000000000002</v>
      </c>
      <c r="T18" s="4">
        <v>0.17757000000000001</v>
      </c>
      <c r="U18" s="4">
        <v>0.12545999999999999</v>
      </c>
      <c r="V18" s="4">
        <v>0.10538</v>
      </c>
      <c r="X18" s="233" t="s">
        <v>67</v>
      </c>
      <c r="Y18" s="8">
        <f>CORREL(H13:H40,V13:V40)</f>
        <v>0.67527558417057698</v>
      </c>
      <c r="Z18" s="4" t="str">
        <f t="shared" si="3"/>
        <v>Moderate Correlation</v>
      </c>
      <c r="AA18"/>
      <c r="AC18" s="12"/>
      <c r="AD18" s="12" t="s">
        <v>50</v>
      </c>
      <c r="AE18" s="12" t="s">
        <v>51</v>
      </c>
      <c r="AF18" s="12" t="s">
        <v>52</v>
      </c>
      <c r="AG18" s="12" t="s">
        <v>53</v>
      </c>
      <c r="AH18" s="12" t="s">
        <v>54</v>
      </c>
      <c r="AI18"/>
      <c r="AJ18"/>
      <c r="AK18"/>
    </row>
    <row r="19" spans="1:37" ht="14.5" x14ac:dyDescent="0.35">
      <c r="A19" s="32" t="s">
        <v>22</v>
      </c>
      <c r="B19" s="4">
        <v>222</v>
      </c>
      <c r="C19" s="4">
        <v>344</v>
      </c>
      <c r="D19" s="4">
        <v>136.03465958142587</v>
      </c>
      <c r="E19" s="30">
        <v>305</v>
      </c>
      <c r="F19" s="33">
        <v>5.4758329999999997</v>
      </c>
      <c r="G19" s="4">
        <f t="shared" si="1"/>
        <v>1.1423347005272842E-2</v>
      </c>
      <c r="H19" s="4">
        <v>1.5380100000000001</v>
      </c>
      <c r="I19" s="4">
        <v>0.54803000000000002</v>
      </c>
      <c r="J19" s="4">
        <v>118.86110078710482</v>
      </c>
      <c r="K19" s="31">
        <v>3.9053200000000001</v>
      </c>
      <c r="L19" s="33">
        <v>4.0650000000000004</v>
      </c>
      <c r="M19" s="4">
        <f t="shared" si="2"/>
        <v>1.1423347005272842E-2</v>
      </c>
      <c r="N19" s="33">
        <v>134.63742275272548</v>
      </c>
      <c r="O19" s="4">
        <v>102</v>
      </c>
      <c r="P19" s="4">
        <v>88</v>
      </c>
      <c r="Q19" s="4">
        <v>74</v>
      </c>
      <c r="R19" s="4">
        <v>40</v>
      </c>
      <c r="S19" s="4">
        <v>2.3266900000000001</v>
      </c>
      <c r="T19" s="4">
        <v>0.42247000000000001</v>
      </c>
      <c r="U19" s="4">
        <v>0.17757000000000001</v>
      </c>
      <c r="V19" s="4">
        <v>0.12545999999999999</v>
      </c>
      <c r="X19"/>
      <c r="Y19"/>
      <c r="Z19"/>
      <c r="AA19"/>
      <c r="AC19" t="s">
        <v>46</v>
      </c>
      <c r="AD19">
        <v>3</v>
      </c>
      <c r="AE19">
        <v>457685.35176972154</v>
      </c>
      <c r="AF19">
        <v>152561.78392324052</v>
      </c>
      <c r="AG19">
        <v>18.861479379594837</v>
      </c>
      <c r="AH19">
        <v>3.6063556587523006E-6</v>
      </c>
      <c r="AI19"/>
      <c r="AJ19"/>
      <c r="AK19"/>
    </row>
    <row r="20" spans="1:37" ht="14.5" x14ac:dyDescent="0.35">
      <c r="A20" s="32" t="s">
        <v>23</v>
      </c>
      <c r="B20" s="4">
        <v>104</v>
      </c>
      <c r="C20" s="4">
        <v>222</v>
      </c>
      <c r="D20" s="4">
        <v>134.63742275272548</v>
      </c>
      <c r="E20" s="30">
        <v>148</v>
      </c>
      <c r="F20" s="33">
        <v>6.4264799999999997</v>
      </c>
      <c r="G20" s="4">
        <f t="shared" si="1"/>
        <v>4.2729902309407057E-3</v>
      </c>
      <c r="H20" s="4">
        <v>0.53437999999999997</v>
      </c>
      <c r="I20" s="4">
        <v>2.3266900000000001</v>
      </c>
      <c r="J20" s="4">
        <v>120.05748202338111</v>
      </c>
      <c r="K20" s="31">
        <v>6.03355</v>
      </c>
      <c r="L20" s="33">
        <v>4.9249999999999998</v>
      </c>
      <c r="M20" s="4">
        <f t="shared" si="2"/>
        <v>4.2729902309407057E-3</v>
      </c>
      <c r="N20" s="33">
        <v>125.05996295768628</v>
      </c>
      <c r="O20" s="4">
        <v>344</v>
      </c>
      <c r="P20" s="4">
        <v>102</v>
      </c>
      <c r="Q20" s="4">
        <v>88</v>
      </c>
      <c r="R20" s="4">
        <v>74</v>
      </c>
      <c r="S20" s="4">
        <v>1.5380100000000001</v>
      </c>
      <c r="T20" s="4">
        <v>0.54803000000000002</v>
      </c>
      <c r="U20" s="4">
        <v>0.42247000000000001</v>
      </c>
      <c r="V20" s="4">
        <v>0.17757000000000001</v>
      </c>
      <c r="X20"/>
      <c r="Y20"/>
      <c r="Z20"/>
      <c r="AA20"/>
      <c r="AC20" t="s">
        <v>47</v>
      </c>
      <c r="AD20">
        <v>21</v>
      </c>
      <c r="AE20">
        <v>169859.28823027835</v>
      </c>
      <c r="AF20">
        <v>8088.5375347751597</v>
      </c>
      <c r="AG20"/>
      <c r="AH20"/>
      <c r="AI20"/>
      <c r="AJ20"/>
      <c r="AK20"/>
    </row>
    <row r="21" spans="1:37" ht="15" thickBot="1" x14ac:dyDescent="0.4">
      <c r="A21" s="32" t="s">
        <v>24</v>
      </c>
      <c r="B21" s="4">
        <v>124</v>
      </c>
      <c r="C21" s="4">
        <v>104</v>
      </c>
      <c r="D21" s="4">
        <v>125.05996295768628</v>
      </c>
      <c r="E21" s="30">
        <v>90</v>
      </c>
      <c r="F21" s="33">
        <v>9.2330880000000004</v>
      </c>
      <c r="G21" s="4">
        <f t="shared" si="1"/>
        <v>4.3840409893210735E-3</v>
      </c>
      <c r="H21" s="4">
        <v>0.57562000000000002</v>
      </c>
      <c r="I21" s="4">
        <v>1.5380100000000001</v>
      </c>
      <c r="J21" s="4">
        <v>120.92245057028853</v>
      </c>
      <c r="K21" s="31">
        <v>9.7248300000000008</v>
      </c>
      <c r="L21" s="33">
        <v>5.1991670000000001</v>
      </c>
      <c r="M21" s="4">
        <f t="shared" si="2"/>
        <v>4.3840409893210735E-3</v>
      </c>
      <c r="N21" s="33">
        <v>131.2989548688372</v>
      </c>
      <c r="O21" s="4">
        <v>222</v>
      </c>
      <c r="P21" s="4">
        <v>344</v>
      </c>
      <c r="Q21" s="4">
        <v>102</v>
      </c>
      <c r="R21" s="4">
        <v>88</v>
      </c>
      <c r="S21" s="4">
        <v>0.53437999999999997</v>
      </c>
      <c r="T21" s="4">
        <v>2.3266900000000001</v>
      </c>
      <c r="U21" s="4">
        <v>0.54803000000000002</v>
      </c>
      <c r="V21" s="4">
        <v>0.42247000000000001</v>
      </c>
      <c r="X21"/>
      <c r="Y21"/>
      <c r="Z21"/>
      <c r="AA21"/>
      <c r="AC21" s="11" t="s">
        <v>48</v>
      </c>
      <c r="AD21" s="11">
        <v>24</v>
      </c>
      <c r="AE21" s="11">
        <v>627544.6399999999</v>
      </c>
      <c r="AF21" s="11"/>
      <c r="AG21" s="11"/>
      <c r="AH21" s="11"/>
      <c r="AI21"/>
      <c r="AJ21"/>
      <c r="AK21"/>
    </row>
    <row r="22" spans="1:37" ht="15" thickBot="1" x14ac:dyDescent="0.4">
      <c r="A22" s="32" t="s">
        <v>25</v>
      </c>
      <c r="B22" s="4">
        <v>170</v>
      </c>
      <c r="C22" s="4">
        <v>124</v>
      </c>
      <c r="D22" s="4">
        <v>131.2989548688372</v>
      </c>
      <c r="E22" s="30">
        <v>138</v>
      </c>
      <c r="F22" s="33">
        <v>8.8842839999999992</v>
      </c>
      <c r="G22" s="4">
        <f t="shared" si="1"/>
        <v>6.0484232985309793E-3</v>
      </c>
      <c r="H22" s="4">
        <v>0.84661999999999993</v>
      </c>
      <c r="I22" s="4">
        <v>0.53437999999999997</v>
      </c>
      <c r="J22" s="4">
        <v>136.03465958142587</v>
      </c>
      <c r="K22" s="31">
        <v>10.900130000000001</v>
      </c>
      <c r="L22" s="33">
        <v>5.4758329999999997</v>
      </c>
      <c r="M22" s="4">
        <f t="shared" si="2"/>
        <v>6.0484232985309793E-3</v>
      </c>
      <c r="N22" s="33">
        <v>139.97366887427077</v>
      </c>
      <c r="O22" s="4">
        <v>104</v>
      </c>
      <c r="P22" s="4">
        <v>222</v>
      </c>
      <c r="Q22" s="4">
        <v>344</v>
      </c>
      <c r="R22" s="4">
        <v>102</v>
      </c>
      <c r="S22" s="4">
        <v>0.57562000000000002</v>
      </c>
      <c r="T22" s="4">
        <v>1.5380100000000001</v>
      </c>
      <c r="U22" s="4">
        <v>2.3266900000000001</v>
      </c>
      <c r="V22" s="4">
        <v>0.54803000000000002</v>
      </c>
      <c r="AC22"/>
      <c r="AD22"/>
      <c r="AE22"/>
      <c r="AF22"/>
      <c r="AG22"/>
      <c r="AH22"/>
      <c r="AI22"/>
      <c r="AJ22"/>
      <c r="AK22"/>
    </row>
    <row r="23" spans="1:37" ht="14.5" x14ac:dyDescent="0.35">
      <c r="A23" s="32" t="s">
        <v>26</v>
      </c>
      <c r="B23" s="4">
        <v>174</v>
      </c>
      <c r="C23" s="4">
        <v>170</v>
      </c>
      <c r="D23" s="4">
        <v>139.97366887427077</v>
      </c>
      <c r="E23" s="30">
        <v>144</v>
      </c>
      <c r="F23" s="33">
        <v>7.5616659999999998</v>
      </c>
      <c r="G23" s="4">
        <f t="shared" si="1"/>
        <v>6.2112807962552401E-3</v>
      </c>
      <c r="H23" s="4">
        <v>0.91358000000000006</v>
      </c>
      <c r="I23" s="4">
        <v>0.57562000000000002</v>
      </c>
      <c r="J23" s="4">
        <v>134.63742275272548</v>
      </c>
      <c r="K23" s="31">
        <v>4.9046700000000003</v>
      </c>
      <c r="L23" s="33">
        <v>6.4264799999999997</v>
      </c>
      <c r="M23" s="4">
        <f t="shared" si="2"/>
        <v>6.2112807962552401E-3</v>
      </c>
      <c r="N23" s="33">
        <v>147.08399603360297</v>
      </c>
      <c r="O23" s="4">
        <v>124</v>
      </c>
      <c r="P23" s="4">
        <v>104</v>
      </c>
      <c r="Q23" s="4">
        <v>222</v>
      </c>
      <c r="R23" s="4">
        <v>344</v>
      </c>
      <c r="S23" s="4">
        <v>0.84661999999999993</v>
      </c>
      <c r="T23" s="4">
        <v>0.53437999999999997</v>
      </c>
      <c r="U23" s="4">
        <v>1.5380100000000001</v>
      </c>
      <c r="V23" s="4">
        <v>2.3266900000000001</v>
      </c>
      <c r="AC23" s="12"/>
      <c r="AD23" s="12" t="s">
        <v>55</v>
      </c>
      <c r="AE23" s="12" t="s">
        <v>43</v>
      </c>
      <c r="AF23" s="12" t="s">
        <v>56</v>
      </c>
      <c r="AG23" s="12" t="s">
        <v>57</v>
      </c>
      <c r="AH23" s="12" t="s">
        <v>58</v>
      </c>
      <c r="AI23" s="12" t="s">
        <v>59</v>
      </c>
      <c r="AJ23" s="12" t="s">
        <v>60</v>
      </c>
      <c r="AK23" s="12" t="s">
        <v>61</v>
      </c>
    </row>
    <row r="24" spans="1:37" ht="14.5" x14ac:dyDescent="0.35">
      <c r="A24" s="32" t="s">
        <v>27</v>
      </c>
      <c r="B24" s="4">
        <v>184</v>
      </c>
      <c r="C24" s="4">
        <v>174</v>
      </c>
      <c r="D24" s="4">
        <v>147.08399603360297</v>
      </c>
      <c r="E24" s="30">
        <v>192</v>
      </c>
      <c r="F24" s="33">
        <v>6.3616669999999997</v>
      </c>
      <c r="G24" s="4">
        <f t="shared" si="1"/>
        <v>7.6637598310135627E-3</v>
      </c>
      <c r="H24" s="4">
        <v>1.21601</v>
      </c>
      <c r="I24" s="4">
        <v>0.84661999999999993</v>
      </c>
      <c r="J24" s="4">
        <v>125.05996295768628</v>
      </c>
      <c r="K24" s="31">
        <v>2.9452500000000001</v>
      </c>
      <c r="L24" s="33">
        <v>9.2330880000000004</v>
      </c>
      <c r="M24" s="4">
        <f t="shared" si="2"/>
        <v>7.6637598310135627E-3</v>
      </c>
      <c r="N24" s="33">
        <v>158.6701601841792</v>
      </c>
      <c r="O24" s="4">
        <v>170</v>
      </c>
      <c r="P24" s="4">
        <v>124</v>
      </c>
      <c r="Q24" s="4">
        <v>104</v>
      </c>
      <c r="R24" s="4">
        <v>222</v>
      </c>
      <c r="S24" s="4">
        <v>0.91358000000000006</v>
      </c>
      <c r="T24" s="4">
        <v>0.57562000000000002</v>
      </c>
      <c r="U24" s="4">
        <v>0.53437999999999997</v>
      </c>
      <c r="V24" s="4">
        <v>1.5380100000000001</v>
      </c>
      <c r="AC24" t="s">
        <v>49</v>
      </c>
      <c r="AD24">
        <v>-262.91583843374593</v>
      </c>
      <c r="AE24">
        <v>153.15168307472538</v>
      </c>
      <c r="AF24">
        <v>-1.7167022467880075</v>
      </c>
      <c r="AG24">
        <v>0.10074899090057106</v>
      </c>
      <c r="AH24">
        <v>-581.41219889929073</v>
      </c>
      <c r="AI24">
        <v>55.580522031798864</v>
      </c>
      <c r="AJ24">
        <v>-581.41219889929073</v>
      </c>
      <c r="AK24">
        <v>55.580522031798864</v>
      </c>
    </row>
    <row r="25" spans="1:37" ht="14.5" x14ac:dyDescent="0.35">
      <c r="A25" s="32" t="s">
        <v>28</v>
      </c>
      <c r="B25" s="4">
        <v>228</v>
      </c>
      <c r="C25" s="4">
        <v>184</v>
      </c>
      <c r="D25" s="4">
        <v>158.6701601841792</v>
      </c>
      <c r="E25" s="30">
        <v>203</v>
      </c>
      <c r="F25" s="33">
        <v>6.3141670000000003</v>
      </c>
      <c r="G25" s="4">
        <f t="shared" si="1"/>
        <v>7.9424997622090671E-3</v>
      </c>
      <c r="H25" s="4">
        <v>1.46184</v>
      </c>
      <c r="I25" s="4">
        <v>0.91358000000000006</v>
      </c>
      <c r="J25" s="4">
        <v>131.2989548688372</v>
      </c>
      <c r="K25" s="31">
        <v>6.5265899999999997</v>
      </c>
      <c r="L25" s="33">
        <v>8.8842839999999992</v>
      </c>
      <c r="M25" s="4">
        <f t="shared" si="2"/>
        <v>7.9424997622090671E-3</v>
      </c>
      <c r="N25" s="33">
        <v>184.05288558591215</v>
      </c>
      <c r="O25" s="4">
        <v>174</v>
      </c>
      <c r="P25" s="4">
        <v>170</v>
      </c>
      <c r="Q25" s="4">
        <v>124</v>
      </c>
      <c r="R25" s="4">
        <v>104</v>
      </c>
      <c r="S25" s="4">
        <v>1.21601</v>
      </c>
      <c r="T25" s="4">
        <v>0.84661999999999993</v>
      </c>
      <c r="U25" s="4">
        <v>0.57562000000000002</v>
      </c>
      <c r="V25" s="4">
        <v>0.53437999999999997</v>
      </c>
      <c r="AC25" t="s">
        <v>7</v>
      </c>
      <c r="AD25">
        <v>0.91824234693098861</v>
      </c>
      <c r="AE25">
        <v>0.33444796675322297</v>
      </c>
      <c r="AF25">
        <v>2.7455462081147179</v>
      </c>
      <c r="AG25">
        <v>1.2118609426373246E-2</v>
      </c>
      <c r="AH25">
        <v>0.22271972492996328</v>
      </c>
      <c r="AI25">
        <v>1.6137649689320139</v>
      </c>
      <c r="AJ25">
        <v>0.22271972492996328</v>
      </c>
      <c r="AK25">
        <v>1.6137649689320139</v>
      </c>
    </row>
    <row r="26" spans="1:37" ht="14.5" x14ac:dyDescent="0.35">
      <c r="A26" s="32" t="s">
        <v>29</v>
      </c>
      <c r="B26" s="4">
        <v>314</v>
      </c>
      <c r="C26" s="4">
        <v>228</v>
      </c>
      <c r="D26" s="4">
        <v>184.05288558591215</v>
      </c>
      <c r="E26" s="30">
        <v>206</v>
      </c>
      <c r="F26" s="33">
        <v>5.5541669999999996</v>
      </c>
      <c r="G26" s="4">
        <f t="shared" si="1"/>
        <v>6.141756034480768E-3</v>
      </c>
      <c r="H26" s="4">
        <v>1.3544400000000001</v>
      </c>
      <c r="I26" s="4">
        <v>1.21601</v>
      </c>
      <c r="J26" s="4">
        <v>139.97366887427077</v>
      </c>
      <c r="K26" s="31">
        <v>3.4565999999999999</v>
      </c>
      <c r="L26" s="33">
        <v>7.5616659999999998</v>
      </c>
      <c r="M26" s="4">
        <f t="shared" si="2"/>
        <v>6.141756034480768E-3</v>
      </c>
      <c r="N26" s="33">
        <v>220.52976256236238</v>
      </c>
      <c r="O26" s="4">
        <v>184</v>
      </c>
      <c r="P26" s="4">
        <v>174</v>
      </c>
      <c r="Q26" s="4">
        <v>170</v>
      </c>
      <c r="R26" s="4">
        <v>124</v>
      </c>
      <c r="S26" s="4">
        <v>1.46184</v>
      </c>
      <c r="T26" s="4">
        <v>0.91358000000000006</v>
      </c>
      <c r="U26" s="4">
        <v>0.84661999999999993</v>
      </c>
      <c r="V26" s="4">
        <v>0.57562000000000002</v>
      </c>
      <c r="AC26" t="s">
        <v>8</v>
      </c>
      <c r="AD26">
        <v>1.0909454830866827</v>
      </c>
      <c r="AE26">
        <v>0.30900148548593959</v>
      </c>
      <c r="AF26">
        <v>3.530550933666381</v>
      </c>
      <c r="AG26">
        <v>1.9840207070556119E-3</v>
      </c>
      <c r="AH26">
        <v>0.44834171582870352</v>
      </c>
      <c r="AI26">
        <v>1.7335492503446619</v>
      </c>
      <c r="AJ26">
        <v>0.44834171582870352</v>
      </c>
      <c r="AK26">
        <v>1.7335492503446619</v>
      </c>
    </row>
    <row r="27" spans="1:37" ht="15" thickBot="1" x14ac:dyDescent="0.4">
      <c r="A27" s="32" t="s">
        <v>30</v>
      </c>
      <c r="B27" s="4">
        <v>198</v>
      </c>
      <c r="C27" s="4">
        <v>314</v>
      </c>
      <c r="D27" s="4">
        <v>220.52976256236238</v>
      </c>
      <c r="E27" s="30">
        <v>199</v>
      </c>
      <c r="F27" s="33">
        <v>5.9233330000000004</v>
      </c>
      <c r="G27" s="4">
        <f t="shared" si="1"/>
        <v>3.4564158540546187E-3</v>
      </c>
      <c r="H27" s="4">
        <v>0.73265000000000002</v>
      </c>
      <c r="I27" s="4">
        <v>1.46184</v>
      </c>
      <c r="J27" s="4">
        <v>147.08399603360297</v>
      </c>
      <c r="K27" s="31">
        <v>16.839659999999999</v>
      </c>
      <c r="L27" s="33">
        <v>6.3616669999999997</v>
      </c>
      <c r="M27" s="4">
        <f t="shared" si="2"/>
        <v>3.4564158540546187E-3</v>
      </c>
      <c r="N27" s="33">
        <v>211.96812852844374</v>
      </c>
      <c r="O27" s="4">
        <v>228</v>
      </c>
      <c r="P27" s="4">
        <v>184</v>
      </c>
      <c r="Q27" s="4">
        <v>174</v>
      </c>
      <c r="R27" s="4">
        <v>170</v>
      </c>
      <c r="S27" s="4">
        <v>1.3544400000000001</v>
      </c>
      <c r="T27" s="4">
        <v>1.21601</v>
      </c>
      <c r="U27" s="4">
        <v>0.91358000000000006</v>
      </c>
      <c r="V27" s="4">
        <v>0.84661999999999993</v>
      </c>
      <c r="AC27" s="17" t="s">
        <v>9</v>
      </c>
      <c r="AD27" s="11">
        <v>16.458823706554419</v>
      </c>
      <c r="AE27" s="11">
        <v>15.555761950380115</v>
      </c>
      <c r="AF27" s="11">
        <v>1.0580531997760636</v>
      </c>
      <c r="AG27" s="17">
        <v>0.30205076853650409</v>
      </c>
      <c r="AH27" s="11">
        <v>-15.891154210744126</v>
      </c>
      <c r="AI27" s="11">
        <v>48.808801623852965</v>
      </c>
      <c r="AJ27" s="11">
        <v>-15.891154210744126</v>
      </c>
      <c r="AK27" s="11">
        <v>48.808801623852965</v>
      </c>
    </row>
    <row r="28" spans="1:37" ht="14.5" x14ac:dyDescent="0.35">
      <c r="A28" s="32" t="s">
        <v>31</v>
      </c>
      <c r="B28" s="4">
        <v>216</v>
      </c>
      <c r="C28" s="4">
        <v>198</v>
      </c>
      <c r="D28" s="4">
        <v>211.96812852844374</v>
      </c>
      <c r="E28" s="30">
        <v>134</v>
      </c>
      <c r="F28" s="33">
        <v>5.0633340000000002</v>
      </c>
      <c r="G28" s="4">
        <f t="shared" si="1"/>
        <v>4.8512759990469072E-3</v>
      </c>
      <c r="H28" s="4">
        <v>1.1563700000000001</v>
      </c>
      <c r="I28" s="4">
        <v>1.3544400000000001</v>
      </c>
      <c r="J28" s="4">
        <v>158.6701601841792</v>
      </c>
      <c r="K28" s="31">
        <v>14.2128</v>
      </c>
      <c r="L28" s="33">
        <v>6.3141670000000003</v>
      </c>
      <c r="M28" s="4">
        <f t="shared" si="2"/>
        <v>4.8512759990469072E-3</v>
      </c>
      <c r="N28" s="33">
        <v>238.36409229802285</v>
      </c>
      <c r="O28" s="4">
        <v>314</v>
      </c>
      <c r="P28" s="4">
        <v>228</v>
      </c>
      <c r="Q28" s="4">
        <v>184</v>
      </c>
      <c r="R28" s="4">
        <v>174</v>
      </c>
      <c r="S28" s="4">
        <v>0.73265000000000002</v>
      </c>
      <c r="T28" s="4">
        <v>1.46184</v>
      </c>
      <c r="U28" s="4">
        <v>1.21601</v>
      </c>
      <c r="V28" s="4">
        <v>0.91358000000000006</v>
      </c>
      <c r="AC28"/>
      <c r="AD28"/>
      <c r="AE28"/>
      <c r="AF28"/>
      <c r="AG28"/>
      <c r="AH28"/>
      <c r="AI28"/>
      <c r="AJ28"/>
      <c r="AK28"/>
    </row>
    <row r="29" spans="1:37" ht="14.5" x14ac:dyDescent="0.35">
      <c r="A29" s="32" t="s">
        <v>32</v>
      </c>
      <c r="B29" s="4">
        <v>186</v>
      </c>
      <c r="C29" s="4">
        <v>216</v>
      </c>
      <c r="D29" s="4">
        <v>238.36409229802285</v>
      </c>
      <c r="E29" s="30">
        <v>130</v>
      </c>
      <c r="F29" s="33">
        <v>4.6841660000000003</v>
      </c>
      <c r="G29" s="4">
        <f t="shared" si="1"/>
        <v>4.5235638943114413E-3</v>
      </c>
      <c r="H29" s="4">
        <v>1.2068500000000002</v>
      </c>
      <c r="I29" s="4">
        <v>0.73265000000000002</v>
      </c>
      <c r="J29" s="4">
        <v>184.05288558591215</v>
      </c>
      <c r="K29" s="31">
        <v>14.53701</v>
      </c>
      <c r="L29" s="33">
        <v>5.5541669999999996</v>
      </c>
      <c r="M29" s="4">
        <f t="shared" si="2"/>
        <v>4.5235638943114413E-3</v>
      </c>
      <c r="N29" s="33">
        <v>266.79185443089716</v>
      </c>
      <c r="O29" s="4">
        <v>198</v>
      </c>
      <c r="P29" s="4">
        <v>314</v>
      </c>
      <c r="Q29" s="4">
        <v>228</v>
      </c>
      <c r="R29" s="4">
        <v>184</v>
      </c>
      <c r="S29" s="4">
        <v>1.1563700000000001</v>
      </c>
      <c r="T29" s="4">
        <v>1.3544400000000001</v>
      </c>
      <c r="U29" s="4">
        <v>1.46184</v>
      </c>
      <c r="V29" s="4">
        <v>1.21601</v>
      </c>
      <c r="AC29"/>
      <c r="AD29"/>
      <c r="AE29"/>
      <c r="AF29"/>
      <c r="AG29"/>
      <c r="AH29"/>
      <c r="AI29"/>
      <c r="AJ29"/>
      <c r="AK29"/>
    </row>
    <row r="30" spans="1:37" ht="14.5" x14ac:dyDescent="0.35">
      <c r="A30" s="32" t="s">
        <v>33</v>
      </c>
      <c r="B30" s="4">
        <v>174</v>
      </c>
      <c r="C30" s="4">
        <v>186</v>
      </c>
      <c r="D30" s="4">
        <v>266.79185443089716</v>
      </c>
      <c r="E30" s="30">
        <v>149</v>
      </c>
      <c r="F30" s="33">
        <v>4.9800000000000004</v>
      </c>
      <c r="G30" s="4">
        <f t="shared" si="1"/>
        <v>3.7798960636588629E-3</v>
      </c>
      <c r="H30" s="4">
        <v>0.99140000000000006</v>
      </c>
      <c r="I30" s="4">
        <v>1.1563700000000001</v>
      </c>
      <c r="J30" s="4">
        <v>220.52976256236238</v>
      </c>
      <c r="K30" s="31">
        <v>15.64531</v>
      </c>
      <c r="L30" s="33">
        <v>5.9233330000000004</v>
      </c>
      <c r="M30" s="4">
        <f t="shared" si="2"/>
        <v>3.7798960636588629E-3</v>
      </c>
      <c r="N30" s="33">
        <v>262.28234409184915</v>
      </c>
      <c r="O30" s="4">
        <v>216</v>
      </c>
      <c r="P30" s="4">
        <v>198</v>
      </c>
      <c r="Q30" s="4">
        <v>314</v>
      </c>
      <c r="R30" s="4">
        <v>228</v>
      </c>
      <c r="S30" s="4">
        <v>1.2068500000000002</v>
      </c>
      <c r="T30" s="4">
        <v>0.73265000000000002</v>
      </c>
      <c r="U30" s="4">
        <v>1.3544400000000001</v>
      </c>
      <c r="V30" s="4">
        <v>1.46184</v>
      </c>
      <c r="AC30" s="10" t="s">
        <v>74</v>
      </c>
      <c r="AD30"/>
      <c r="AE30"/>
      <c r="AF30"/>
      <c r="AG30"/>
      <c r="AH30"/>
      <c r="AI30"/>
      <c r="AJ30"/>
      <c r="AK30"/>
    </row>
    <row r="31" spans="1:37" ht="14.5" x14ac:dyDescent="0.35">
      <c r="A31" s="32" t="s">
        <v>34</v>
      </c>
      <c r="B31" s="4">
        <v>218</v>
      </c>
      <c r="C31" s="4">
        <v>174</v>
      </c>
      <c r="D31" s="4">
        <v>262.28234409184915</v>
      </c>
      <c r="E31" s="30">
        <v>286</v>
      </c>
      <c r="F31" s="33">
        <v>4.3991670000000003</v>
      </c>
      <c r="G31" s="4">
        <f t="shared" si="1"/>
        <v>5.2725131845368662E-3</v>
      </c>
      <c r="H31" s="4">
        <v>1.5697999999999999</v>
      </c>
      <c r="I31" s="4">
        <v>1.2068500000000002</v>
      </c>
      <c r="J31" s="4">
        <v>211.96812852844374</v>
      </c>
      <c r="K31" s="31">
        <v>10.204179999999999</v>
      </c>
      <c r="L31" s="33">
        <v>5.0633340000000002</v>
      </c>
      <c r="M31" s="4">
        <f t="shared" si="2"/>
        <v>5.2725131845368662E-3</v>
      </c>
      <c r="N31" s="33">
        <v>297.73277847912863</v>
      </c>
      <c r="O31" s="4">
        <v>186</v>
      </c>
      <c r="P31" s="4">
        <v>216</v>
      </c>
      <c r="Q31" s="4">
        <v>198</v>
      </c>
      <c r="R31" s="4">
        <v>314</v>
      </c>
      <c r="S31" s="4">
        <v>0.99140000000000006</v>
      </c>
      <c r="T31" s="4">
        <v>1.1563700000000001</v>
      </c>
      <c r="U31" s="4">
        <v>0.73265000000000002</v>
      </c>
      <c r="V31" s="4">
        <v>1.3544400000000001</v>
      </c>
      <c r="AC31"/>
      <c r="AD31"/>
      <c r="AE31"/>
    </row>
    <row r="32" spans="1:37" ht="14.5" x14ac:dyDescent="0.35">
      <c r="A32" s="32" t="s">
        <v>35</v>
      </c>
      <c r="B32" s="4">
        <v>200</v>
      </c>
      <c r="C32" s="4">
        <v>218</v>
      </c>
      <c r="D32" s="4">
        <v>297.73277847912863</v>
      </c>
      <c r="E32" s="30">
        <v>201</v>
      </c>
      <c r="F32" s="33">
        <v>3.795833</v>
      </c>
      <c r="G32" s="4">
        <f t="shared" si="1"/>
        <v>6.1400426922564085E-3</v>
      </c>
      <c r="H32" s="4">
        <v>1.93</v>
      </c>
      <c r="I32" s="4">
        <v>0.99140000000000006</v>
      </c>
      <c r="J32" s="4">
        <v>238.36409229802285</v>
      </c>
      <c r="K32" s="31">
        <v>12.59989</v>
      </c>
      <c r="L32" s="33">
        <v>4.6841660000000003</v>
      </c>
      <c r="M32" s="4">
        <f t="shared" si="2"/>
        <v>6.1400426922564085E-3</v>
      </c>
      <c r="N32" s="33">
        <v>314.33006197726337</v>
      </c>
      <c r="O32" s="4">
        <v>174</v>
      </c>
      <c r="P32" s="4">
        <v>186</v>
      </c>
      <c r="Q32" s="4">
        <v>216</v>
      </c>
      <c r="R32" s="4">
        <v>198</v>
      </c>
      <c r="S32" s="4">
        <v>1.5697999999999999</v>
      </c>
      <c r="T32" s="4">
        <v>1.2068500000000002</v>
      </c>
      <c r="U32" s="4">
        <v>1.1563700000000001</v>
      </c>
      <c r="V32" s="4">
        <v>0.73265000000000002</v>
      </c>
      <c r="AC32" t="s">
        <v>38</v>
      </c>
      <c r="AD32"/>
      <c r="AE32"/>
      <c r="AF32"/>
      <c r="AG32"/>
      <c r="AH32"/>
      <c r="AI32"/>
      <c r="AJ32"/>
      <c r="AK32"/>
    </row>
    <row r="33" spans="1:37" ht="15" thickBot="1" x14ac:dyDescent="0.4">
      <c r="A33" s="32" t="s">
        <v>36</v>
      </c>
      <c r="B33" s="4">
        <v>238</v>
      </c>
      <c r="C33" s="4">
        <v>200</v>
      </c>
      <c r="D33" s="4">
        <v>314.33006197726337</v>
      </c>
      <c r="E33" s="30">
        <v>147</v>
      </c>
      <c r="F33" s="33">
        <v>2.8858329999999999</v>
      </c>
      <c r="G33" s="4">
        <f t="shared" si="1"/>
        <v>6.3338482950287562E-3</v>
      </c>
      <c r="H33" s="4">
        <v>1.92178</v>
      </c>
      <c r="I33" s="4">
        <v>1.5697999999999999</v>
      </c>
      <c r="J33" s="4">
        <v>266.79185443089716</v>
      </c>
      <c r="K33" s="31">
        <v>15.200950000000001</v>
      </c>
      <c r="L33" s="33">
        <v>4.9800000000000004</v>
      </c>
      <c r="M33" s="4">
        <f t="shared" si="2"/>
        <v>6.3338482950287562E-3</v>
      </c>
      <c r="N33" s="33">
        <v>303.41427683204006</v>
      </c>
      <c r="O33" s="4">
        <v>218</v>
      </c>
      <c r="P33" s="4">
        <v>174</v>
      </c>
      <c r="Q33" s="4">
        <v>186</v>
      </c>
      <c r="R33" s="4">
        <v>216</v>
      </c>
      <c r="S33" s="4">
        <v>1.93</v>
      </c>
      <c r="T33" s="4">
        <v>0.99140000000000006</v>
      </c>
      <c r="U33" s="4">
        <v>1.2068500000000002</v>
      </c>
      <c r="V33" s="4">
        <v>1.1563700000000001</v>
      </c>
      <c r="AC33"/>
      <c r="AD33"/>
      <c r="AE33"/>
      <c r="AF33"/>
      <c r="AG33"/>
      <c r="AH33"/>
      <c r="AI33"/>
      <c r="AJ33"/>
      <c r="AK33"/>
    </row>
    <row r="34" spans="1:37" ht="14.5" x14ac:dyDescent="0.35">
      <c r="A34" s="3" t="s">
        <v>37</v>
      </c>
      <c r="B34" s="4">
        <v>220</v>
      </c>
      <c r="C34" s="4">
        <v>238</v>
      </c>
      <c r="D34" s="4">
        <v>303.41427683204006</v>
      </c>
      <c r="E34" s="30">
        <v>190</v>
      </c>
      <c r="F34" s="33">
        <v>2.0699999999999998</v>
      </c>
      <c r="G34" s="4">
        <f t="shared" si="1"/>
        <v>7.3808115637397729E-3</v>
      </c>
      <c r="H34" s="4">
        <v>2.37738</v>
      </c>
      <c r="I34" s="4">
        <v>1.93</v>
      </c>
      <c r="J34" s="4">
        <v>262.28234409184915</v>
      </c>
      <c r="K34" s="31">
        <v>9.8052600000000005</v>
      </c>
      <c r="L34" s="33">
        <v>4.3991670000000003</v>
      </c>
      <c r="M34" s="4">
        <f t="shared" si="2"/>
        <v>7.3808115637397729E-3</v>
      </c>
      <c r="N34" s="33">
        <v>322.10279038683501</v>
      </c>
      <c r="O34" s="4">
        <v>200</v>
      </c>
      <c r="P34" s="4">
        <v>218</v>
      </c>
      <c r="Q34" s="4">
        <v>174</v>
      </c>
      <c r="R34" s="4">
        <v>186</v>
      </c>
      <c r="S34" s="4">
        <v>1.92178</v>
      </c>
      <c r="T34" s="4">
        <v>1.5697999999999999</v>
      </c>
      <c r="U34" s="4">
        <v>0.99140000000000006</v>
      </c>
      <c r="V34" s="4">
        <v>1.2068500000000002</v>
      </c>
      <c r="AC34" s="13" t="s">
        <v>39</v>
      </c>
      <c r="AD34" s="13"/>
      <c r="AE34"/>
      <c r="AF34"/>
      <c r="AG34"/>
      <c r="AH34"/>
      <c r="AI34"/>
      <c r="AJ34"/>
      <c r="AK34"/>
    </row>
    <row r="35" spans="1:37" ht="14.5" x14ac:dyDescent="0.35">
      <c r="A35" s="6">
        <v>2017</v>
      </c>
      <c r="B35" s="4">
        <v>192</v>
      </c>
      <c r="C35" s="4">
        <v>220</v>
      </c>
      <c r="D35" s="4">
        <v>322.10279038683501</v>
      </c>
      <c r="E35" s="30">
        <v>194</v>
      </c>
      <c r="F35" s="33">
        <v>1.879167</v>
      </c>
      <c r="G35" s="4">
        <f t="shared" si="1"/>
        <v>6.7636871660571758E-3</v>
      </c>
      <c r="H35" s="4">
        <v>2.4230600000000004</v>
      </c>
      <c r="I35" s="4">
        <v>1.92178</v>
      </c>
      <c r="J35" s="4">
        <v>297.73277847912863</v>
      </c>
      <c r="K35" s="31">
        <v>7.3684500000000002</v>
      </c>
      <c r="L35" s="33">
        <v>3.795833</v>
      </c>
      <c r="M35" s="4">
        <f t="shared" si="2"/>
        <v>6.7636871660571758E-3</v>
      </c>
      <c r="N35" s="33">
        <v>358.24542745854097</v>
      </c>
      <c r="O35" s="4">
        <v>238</v>
      </c>
      <c r="P35" s="4">
        <v>200</v>
      </c>
      <c r="Q35" s="4">
        <v>218</v>
      </c>
      <c r="R35" s="4">
        <v>174</v>
      </c>
      <c r="S35" s="4">
        <v>2.37738</v>
      </c>
      <c r="T35" s="4">
        <v>1.93</v>
      </c>
      <c r="U35" s="4">
        <v>1.5697999999999999</v>
      </c>
      <c r="V35" s="4">
        <v>0.99140000000000006</v>
      </c>
      <c r="AC35" t="s">
        <v>40</v>
      </c>
      <c r="AD35">
        <v>0.90306906828764355</v>
      </c>
      <c r="AE35"/>
      <c r="AF35"/>
      <c r="AG35"/>
      <c r="AH35"/>
      <c r="AI35"/>
      <c r="AJ35"/>
      <c r="AK35"/>
    </row>
    <row r="36" spans="1:37" ht="14.5" x14ac:dyDescent="0.35">
      <c r="A36" s="6">
        <v>2018</v>
      </c>
      <c r="B36" s="4">
        <v>278</v>
      </c>
      <c r="C36" s="4">
        <v>192</v>
      </c>
      <c r="D36" s="4">
        <v>358.24542745854097</v>
      </c>
      <c r="E36" s="30">
        <v>230</v>
      </c>
      <c r="F36" s="33">
        <v>1.9091670000000001</v>
      </c>
      <c r="G36" s="4">
        <f t="shared" si="1"/>
        <v>1.1076012349351081E-2</v>
      </c>
      <c r="H36" s="4">
        <v>4.1722399999999995</v>
      </c>
      <c r="I36" s="4">
        <v>2.37738</v>
      </c>
      <c r="J36" s="4">
        <v>314.33006197726337</v>
      </c>
      <c r="K36" s="31">
        <v>9.1245100000000008</v>
      </c>
      <c r="L36" s="33">
        <v>2.8858329999999999</v>
      </c>
      <c r="M36" s="4">
        <f t="shared" si="2"/>
        <v>1.1076012349351081E-2</v>
      </c>
      <c r="N36" s="33">
        <v>376.69152655327639</v>
      </c>
      <c r="O36" s="4">
        <v>220</v>
      </c>
      <c r="P36" s="4">
        <v>238</v>
      </c>
      <c r="Q36" s="4">
        <v>200</v>
      </c>
      <c r="R36" s="4">
        <v>218</v>
      </c>
      <c r="S36" s="4">
        <v>2.4230600000000004</v>
      </c>
      <c r="T36" s="4">
        <v>1.92178</v>
      </c>
      <c r="U36" s="4">
        <v>1.93</v>
      </c>
      <c r="V36" s="4">
        <v>1.5697999999999999</v>
      </c>
      <c r="AC36" t="s">
        <v>41</v>
      </c>
      <c r="AD36" s="7">
        <v>0.81553374209791263</v>
      </c>
      <c r="AE36"/>
      <c r="AF36"/>
      <c r="AG36"/>
      <c r="AH36"/>
      <c r="AI36"/>
      <c r="AJ36"/>
      <c r="AK36"/>
    </row>
    <row r="37" spans="1:37" ht="14.5" x14ac:dyDescent="0.35">
      <c r="A37" s="6">
        <v>2019</v>
      </c>
      <c r="B37" s="4">
        <v>362</v>
      </c>
      <c r="C37" s="4">
        <v>278</v>
      </c>
      <c r="D37" s="4">
        <v>376.69152655327639</v>
      </c>
      <c r="E37" s="35">
        <v>316</v>
      </c>
      <c r="F37" s="33">
        <v>1.994167</v>
      </c>
      <c r="G37" s="4">
        <f t="shared" si="1"/>
        <v>1.7349842444874662E-2</v>
      </c>
      <c r="H37" s="4">
        <v>6.9827999999999992</v>
      </c>
      <c r="I37" s="4">
        <v>2.4230600000000004</v>
      </c>
      <c r="J37" s="4">
        <v>303.41427683204006</v>
      </c>
      <c r="K37" s="31">
        <v>99.218779999999995</v>
      </c>
      <c r="L37" s="33">
        <v>2.0699999999999998</v>
      </c>
      <c r="M37" s="4">
        <f t="shared" si="2"/>
        <v>1.7349842444874662E-2</v>
      </c>
      <c r="N37" s="33">
        <v>402.47051361914799</v>
      </c>
      <c r="O37" s="4">
        <v>192</v>
      </c>
      <c r="P37" s="4">
        <v>220</v>
      </c>
      <c r="Q37" s="4">
        <v>238</v>
      </c>
      <c r="R37" s="4">
        <v>200</v>
      </c>
      <c r="S37" s="4">
        <v>4.1722399999999995</v>
      </c>
      <c r="T37" s="4">
        <v>2.37738</v>
      </c>
      <c r="U37" s="4">
        <v>1.92178</v>
      </c>
      <c r="V37" s="4">
        <v>1.93</v>
      </c>
      <c r="AC37" t="s">
        <v>42</v>
      </c>
      <c r="AD37">
        <v>0.80938486683450972</v>
      </c>
      <c r="AE37"/>
      <c r="AF37"/>
      <c r="AG37"/>
      <c r="AH37"/>
      <c r="AI37"/>
      <c r="AJ37"/>
      <c r="AK37"/>
    </row>
    <row r="38" spans="1:37" ht="14.5" x14ac:dyDescent="0.35">
      <c r="A38" s="6">
        <v>2020</v>
      </c>
      <c r="B38" s="4">
        <v>478</v>
      </c>
      <c r="C38" s="4">
        <v>362</v>
      </c>
      <c r="D38" s="4">
        <v>402.47051361914799</v>
      </c>
      <c r="E38" s="37">
        <v>383</v>
      </c>
      <c r="F38" s="33">
        <v>1.4683330000000001</v>
      </c>
      <c r="G38" s="4">
        <f t="shared" si="1"/>
        <v>2.0116163491469892E-2</v>
      </c>
      <c r="H38" s="4">
        <v>8.3133600000000012</v>
      </c>
      <c r="I38" s="4">
        <v>4.1722399999999995</v>
      </c>
      <c r="J38" s="4">
        <v>322.10279038683501</v>
      </c>
      <c r="K38" s="31">
        <v>20.816389999999998</v>
      </c>
      <c r="L38" s="33">
        <v>1.879167</v>
      </c>
      <c r="M38" s="4">
        <f t="shared" si="2"/>
        <v>2.0116163491469892E-2</v>
      </c>
      <c r="N38" s="33">
        <v>413.26766923152218</v>
      </c>
      <c r="O38" s="4">
        <v>278</v>
      </c>
      <c r="P38" s="4">
        <v>192</v>
      </c>
      <c r="Q38" s="4">
        <v>220</v>
      </c>
      <c r="R38" s="4">
        <v>238</v>
      </c>
      <c r="S38" s="4">
        <v>6.9827999999999992</v>
      </c>
      <c r="T38" s="4">
        <v>2.4230600000000004</v>
      </c>
      <c r="U38" s="4">
        <v>2.37738</v>
      </c>
      <c r="V38" s="4">
        <v>1.92178</v>
      </c>
      <c r="AC38" t="s">
        <v>43</v>
      </c>
      <c r="AD38">
        <v>75.289848269657497</v>
      </c>
      <c r="AE38"/>
      <c r="AF38"/>
      <c r="AG38"/>
      <c r="AH38"/>
      <c r="AI38"/>
      <c r="AJ38"/>
      <c r="AK38"/>
    </row>
    <row r="39" spans="1:37" ht="15" thickBot="1" x14ac:dyDescent="0.4">
      <c r="A39" s="6">
        <v>2021</v>
      </c>
      <c r="B39" s="4">
        <v>622</v>
      </c>
      <c r="C39" s="4">
        <v>478</v>
      </c>
      <c r="D39" s="4">
        <v>413.26766923152218</v>
      </c>
      <c r="E39" s="37">
        <v>295</v>
      </c>
      <c r="F39" s="33">
        <v>0.77749999999999997</v>
      </c>
      <c r="G39" s="4">
        <f t="shared" si="1"/>
        <v>4.1719575265522217E-2</v>
      </c>
      <c r="H39" s="4">
        <v>20.381119999999999</v>
      </c>
      <c r="I39" s="4">
        <v>6.9827999999999992</v>
      </c>
      <c r="J39" s="4">
        <v>358.24542745854097</v>
      </c>
      <c r="K39" s="31">
        <v>26.289760000000001</v>
      </c>
      <c r="L39" s="33">
        <v>1.9091670000000001</v>
      </c>
      <c r="M39" s="4">
        <f t="shared" si="2"/>
        <v>4.1719575265522217E-2</v>
      </c>
      <c r="N39" s="33">
        <v>488.52654587889134</v>
      </c>
      <c r="O39" s="4">
        <v>362</v>
      </c>
      <c r="P39" s="4">
        <v>278</v>
      </c>
      <c r="Q39" s="4">
        <v>192</v>
      </c>
      <c r="R39" s="4">
        <v>220</v>
      </c>
      <c r="S39" s="4">
        <v>8.3133600000000012</v>
      </c>
      <c r="T39" s="4">
        <v>4.1722399999999995</v>
      </c>
      <c r="U39" s="4">
        <v>2.4230600000000004</v>
      </c>
      <c r="V39" s="4">
        <v>2.37738</v>
      </c>
      <c r="AC39" s="11" t="s">
        <v>44</v>
      </c>
      <c r="AD39" s="11">
        <v>32</v>
      </c>
      <c r="AE39"/>
      <c r="AF39"/>
      <c r="AG39"/>
      <c r="AH39"/>
      <c r="AI39"/>
      <c r="AJ39"/>
      <c r="AK39"/>
    </row>
    <row r="40" spans="1:37" ht="14.5" x14ac:dyDescent="0.35">
      <c r="A40" s="6">
        <v>2022</v>
      </c>
      <c r="B40" s="4">
        <v>786</v>
      </c>
      <c r="C40" s="4">
        <v>622</v>
      </c>
      <c r="D40" s="4">
        <v>488.52654587889134</v>
      </c>
      <c r="E40" s="37">
        <v>353</v>
      </c>
      <c r="F40" s="33">
        <v>1.1166670000000001</v>
      </c>
      <c r="G40" s="4">
        <f t="shared" si="1"/>
        <v>2.881175547112879E-2</v>
      </c>
      <c r="H40" s="4">
        <v>15.040700000000001</v>
      </c>
      <c r="I40" s="4">
        <v>8.3133600000000012</v>
      </c>
      <c r="J40" s="4">
        <v>376.69152655327639</v>
      </c>
      <c r="K40" s="36">
        <v>32.130360337499994</v>
      </c>
      <c r="L40" s="33">
        <v>1.994167</v>
      </c>
      <c r="M40" s="4">
        <f t="shared" si="2"/>
        <v>2.881175547112879E-2</v>
      </c>
      <c r="N40" s="33">
        <v>522.03344621162489</v>
      </c>
      <c r="O40" s="4">
        <v>478</v>
      </c>
      <c r="P40" s="4">
        <v>362</v>
      </c>
      <c r="Q40" s="4">
        <v>278</v>
      </c>
      <c r="R40" s="4">
        <v>192</v>
      </c>
      <c r="S40" s="4">
        <v>20.381119999999999</v>
      </c>
      <c r="T40" s="4">
        <v>6.9827999999999992</v>
      </c>
      <c r="U40" s="4">
        <v>4.1722399999999995</v>
      </c>
      <c r="V40" s="4">
        <v>2.4230600000000004</v>
      </c>
      <c r="AC40"/>
      <c r="AD40"/>
      <c r="AE40"/>
      <c r="AF40"/>
      <c r="AG40"/>
      <c r="AH40"/>
      <c r="AI40"/>
      <c r="AJ40"/>
      <c r="AK40"/>
    </row>
    <row r="41" spans="1:37" ht="15" thickBot="1" x14ac:dyDescent="0.4">
      <c r="E41" s="37"/>
      <c r="F41" s="33"/>
      <c r="G41" s="33"/>
      <c r="K41" s="27"/>
      <c r="L41" s="33"/>
      <c r="M41" s="33"/>
      <c r="N41" s="33"/>
      <c r="AC41" t="s">
        <v>45</v>
      </c>
      <c r="AD41"/>
      <c r="AE41"/>
      <c r="AF41"/>
      <c r="AG41"/>
      <c r="AH41"/>
      <c r="AI41"/>
      <c r="AJ41"/>
      <c r="AK41"/>
    </row>
    <row r="42" spans="1:37" ht="14.5" x14ac:dyDescent="0.35">
      <c r="K42" s="27"/>
      <c r="L42" s="33"/>
      <c r="M42" s="33"/>
      <c r="N42" s="33"/>
      <c r="AC42" s="12"/>
      <c r="AD42" s="12" t="s">
        <v>50</v>
      </c>
      <c r="AE42" s="12" t="s">
        <v>51</v>
      </c>
      <c r="AF42" s="12" t="s">
        <v>52</v>
      </c>
      <c r="AG42" s="12" t="s">
        <v>53</v>
      </c>
      <c r="AH42" s="12" t="s">
        <v>54</v>
      </c>
      <c r="AI42"/>
      <c r="AJ42"/>
      <c r="AK42"/>
    </row>
    <row r="43" spans="1:37" ht="14.5" x14ac:dyDescent="0.35">
      <c r="A43" s="38" t="s">
        <v>96</v>
      </c>
      <c r="K43" s="27"/>
      <c r="L43" s="33"/>
      <c r="M43" s="33"/>
      <c r="N43" s="33"/>
      <c r="AC43" t="s">
        <v>46</v>
      </c>
      <c r="AD43">
        <v>1</v>
      </c>
      <c r="AE43">
        <v>751829.03742595855</v>
      </c>
      <c r="AF43">
        <v>751829.03742595855</v>
      </c>
      <c r="AG43">
        <v>132.63136869141493</v>
      </c>
      <c r="AH43">
        <v>1.5480080805970127E-12</v>
      </c>
      <c r="AI43"/>
      <c r="AJ43"/>
      <c r="AK43"/>
    </row>
    <row r="44" spans="1:37" ht="14.5" x14ac:dyDescent="0.35">
      <c r="K44" s="27"/>
      <c r="L44" s="33"/>
      <c r="M44" s="33"/>
      <c r="N44" s="33"/>
      <c r="AC44" t="s">
        <v>47</v>
      </c>
      <c r="AD44">
        <v>30</v>
      </c>
      <c r="AE44">
        <v>170056.83757404145</v>
      </c>
      <c r="AF44">
        <v>5668.5612524680482</v>
      </c>
      <c r="AG44"/>
      <c r="AH44"/>
      <c r="AI44"/>
      <c r="AJ44"/>
      <c r="AK44"/>
    </row>
    <row r="45" spans="1:37" ht="15" thickBot="1" x14ac:dyDescent="0.4">
      <c r="AC45" s="11" t="s">
        <v>48</v>
      </c>
      <c r="AD45" s="11">
        <v>31</v>
      </c>
      <c r="AE45" s="11">
        <v>921885.875</v>
      </c>
      <c r="AF45" s="11"/>
      <c r="AG45" s="11"/>
      <c r="AH45" s="11"/>
      <c r="AI45"/>
      <c r="AJ45"/>
      <c r="AK45"/>
    </row>
    <row r="46" spans="1:37" ht="15" thickBot="1" x14ac:dyDescent="0.4">
      <c r="AC46"/>
      <c r="AD46"/>
      <c r="AE46"/>
      <c r="AF46"/>
      <c r="AG46"/>
      <c r="AH46"/>
      <c r="AI46"/>
      <c r="AJ46"/>
      <c r="AK46"/>
    </row>
    <row r="47" spans="1:37" ht="14.5" x14ac:dyDescent="0.3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AC47" s="12"/>
      <c r="AD47" s="12" t="s">
        <v>55</v>
      </c>
      <c r="AE47" s="12" t="s">
        <v>43</v>
      </c>
      <c r="AF47" s="12" t="s">
        <v>56</v>
      </c>
      <c r="AG47" s="12" t="s">
        <v>57</v>
      </c>
      <c r="AH47" s="12" t="s">
        <v>58</v>
      </c>
      <c r="AI47" s="12" t="s">
        <v>59</v>
      </c>
      <c r="AJ47"/>
      <c r="AK47"/>
    </row>
    <row r="48" spans="1:37" ht="14.5" x14ac:dyDescent="0.3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AC48" t="s">
        <v>49</v>
      </c>
      <c r="AD48">
        <v>3.8419281539522387</v>
      </c>
      <c r="AE48">
        <v>22.05921669493463</v>
      </c>
      <c r="AF48">
        <v>0.17416430542769207</v>
      </c>
      <c r="AG48">
        <v>0.86290632919159715</v>
      </c>
      <c r="AH48">
        <v>-41.209002509693178</v>
      </c>
      <c r="AI48">
        <v>48.892858817597656</v>
      </c>
      <c r="AJ48"/>
      <c r="AK48"/>
    </row>
    <row r="49" spans="1:37" ht="15" thickBot="1" x14ac:dyDescent="0.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AC49" s="14" t="s">
        <v>6</v>
      </c>
      <c r="AD49" s="11">
        <v>1.1127803465625692</v>
      </c>
      <c r="AE49" s="11">
        <v>9.6624291186701114E-2</v>
      </c>
      <c r="AF49" s="11">
        <v>11.516569310841442</v>
      </c>
      <c r="AG49" s="11">
        <v>1.5480080805970127E-12</v>
      </c>
      <c r="AH49" s="11">
        <v>0.91544721806233909</v>
      </c>
      <c r="AI49" s="11">
        <v>1.3101134750627994</v>
      </c>
      <c r="AJ49"/>
      <c r="AK49"/>
    </row>
    <row r="50" spans="1:37" ht="14.5" x14ac:dyDescent="0.3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AC50"/>
      <c r="AD50"/>
      <c r="AE50"/>
      <c r="AF50"/>
      <c r="AG50"/>
      <c r="AH50"/>
      <c r="AI50"/>
      <c r="AJ50"/>
      <c r="AK50"/>
    </row>
    <row r="51" spans="1:37" ht="14.5" x14ac:dyDescent="0.3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AC51"/>
      <c r="AD51"/>
      <c r="AE51"/>
      <c r="AF51"/>
      <c r="AG51"/>
      <c r="AH51"/>
      <c r="AI51"/>
      <c r="AJ51"/>
      <c r="AK51"/>
    </row>
    <row r="52" spans="1:37" ht="14.5" x14ac:dyDescent="0.3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AC52" s="10" t="s">
        <v>76</v>
      </c>
      <c r="AD52"/>
      <c r="AE52"/>
      <c r="AF52"/>
      <c r="AG52"/>
      <c r="AH52"/>
      <c r="AI52"/>
      <c r="AJ52"/>
      <c r="AK52"/>
    </row>
    <row r="53" spans="1:37" ht="14.5" x14ac:dyDescent="0.3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spans="1:37" ht="14.5" x14ac:dyDescent="0.3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AC54" t="s">
        <v>38</v>
      </c>
      <c r="AD54"/>
      <c r="AE54"/>
      <c r="AF54"/>
      <c r="AG54"/>
      <c r="AH54"/>
      <c r="AI54"/>
      <c r="AJ54"/>
      <c r="AK54"/>
    </row>
    <row r="55" spans="1:37" ht="15" thickBot="1" x14ac:dyDescent="0.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AC55"/>
      <c r="AD55"/>
      <c r="AE55"/>
      <c r="AF55"/>
      <c r="AG55"/>
      <c r="AH55"/>
      <c r="AI55"/>
      <c r="AJ55"/>
      <c r="AK55"/>
    </row>
    <row r="56" spans="1:37" ht="14.5" x14ac:dyDescent="0.3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AC56" s="13" t="s">
        <v>39</v>
      </c>
      <c r="AD56" s="13"/>
      <c r="AE56"/>
      <c r="AF56"/>
      <c r="AG56"/>
      <c r="AH56"/>
      <c r="AI56"/>
      <c r="AJ56"/>
      <c r="AK56"/>
    </row>
    <row r="57" spans="1:37" ht="14.5" x14ac:dyDescent="0.3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AC57" t="s">
        <v>40</v>
      </c>
      <c r="AD57">
        <v>0.89740983367257288</v>
      </c>
      <c r="AE57"/>
      <c r="AF57"/>
      <c r="AG57"/>
      <c r="AH57"/>
      <c r="AI57"/>
      <c r="AJ57"/>
      <c r="AK57"/>
    </row>
    <row r="58" spans="1:37" ht="14.5" x14ac:dyDescent="0.3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AC58" t="s">
        <v>41</v>
      </c>
      <c r="AD58" s="7">
        <v>0.80534440957223496</v>
      </c>
      <c r="AE58"/>
      <c r="AF58"/>
      <c r="AG58"/>
      <c r="AH58"/>
      <c r="AI58"/>
      <c r="AJ58"/>
      <c r="AK58"/>
    </row>
    <row r="59" spans="1:37" ht="14.5" x14ac:dyDescent="0.3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AC59" t="s">
        <v>42</v>
      </c>
      <c r="AD59">
        <v>0.76641329148668191</v>
      </c>
      <c r="AE59"/>
      <c r="AF59"/>
      <c r="AG59"/>
      <c r="AH59"/>
      <c r="AI59"/>
      <c r="AJ59"/>
      <c r="AK59"/>
    </row>
    <row r="60" spans="1:37" ht="14.5" x14ac:dyDescent="0.3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AC60" t="s">
        <v>43</v>
      </c>
      <c r="AD60">
        <v>78.152118467441198</v>
      </c>
      <c r="AE60"/>
      <c r="AF60"/>
      <c r="AG60"/>
      <c r="AH60"/>
      <c r="AI60"/>
      <c r="AJ60"/>
      <c r="AK60"/>
    </row>
    <row r="61" spans="1:37" ht="15" thickBot="1" x14ac:dyDescent="0.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AC61" s="11" t="s">
        <v>44</v>
      </c>
      <c r="AD61" s="11">
        <v>25</v>
      </c>
      <c r="AE61"/>
      <c r="AF61"/>
      <c r="AG61"/>
      <c r="AH61"/>
      <c r="AI61"/>
      <c r="AJ61"/>
      <c r="AK61"/>
    </row>
    <row r="62" spans="1:37" ht="14.5" x14ac:dyDescent="0.3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AC62"/>
      <c r="AD62"/>
      <c r="AE62"/>
      <c r="AF62"/>
      <c r="AG62"/>
      <c r="AH62"/>
      <c r="AI62"/>
      <c r="AJ62"/>
      <c r="AK62"/>
    </row>
    <row r="63" spans="1:37" ht="15" thickBot="1" x14ac:dyDescent="0.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AC63" t="s">
        <v>45</v>
      </c>
      <c r="AD63"/>
      <c r="AE63"/>
      <c r="AF63"/>
      <c r="AG63"/>
      <c r="AH63"/>
      <c r="AI63"/>
      <c r="AJ63"/>
      <c r="AK63"/>
    </row>
    <row r="64" spans="1:37" ht="14.5" x14ac:dyDescent="0.3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AC64" s="12"/>
      <c r="AD64" s="12" t="s">
        <v>50</v>
      </c>
      <c r="AE64" s="12" t="s">
        <v>51</v>
      </c>
      <c r="AF64" s="12" t="s">
        <v>52</v>
      </c>
      <c r="AG64" s="12" t="s">
        <v>53</v>
      </c>
      <c r="AH64" s="12" t="s">
        <v>54</v>
      </c>
      <c r="AI64"/>
      <c r="AJ64"/>
      <c r="AK64"/>
    </row>
    <row r="65" spans="1:37" ht="14.5" x14ac:dyDescent="0.3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AC65" t="s">
        <v>46</v>
      </c>
      <c r="AD65">
        <v>4</v>
      </c>
      <c r="AE65">
        <v>505389.56758102064</v>
      </c>
      <c r="AF65">
        <v>126347.39189525516</v>
      </c>
      <c r="AG65">
        <v>20.686393023761905</v>
      </c>
      <c r="AH65">
        <v>7.0710292558454336E-7</v>
      </c>
      <c r="AI65"/>
      <c r="AJ65"/>
      <c r="AK65"/>
    </row>
    <row r="66" spans="1:37" ht="14.5" x14ac:dyDescent="0.3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AC66" t="s">
        <v>47</v>
      </c>
      <c r="AD66">
        <v>20</v>
      </c>
      <c r="AE66">
        <v>122155.07241897927</v>
      </c>
      <c r="AF66">
        <v>6107.7536209489635</v>
      </c>
      <c r="AG66"/>
      <c r="AH66"/>
      <c r="AI66"/>
      <c r="AJ66"/>
      <c r="AK66"/>
    </row>
    <row r="67" spans="1:37" ht="15" thickBot="1" x14ac:dyDescent="0.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AC67" s="11" t="s">
        <v>48</v>
      </c>
      <c r="AD67" s="11">
        <v>24</v>
      </c>
      <c r="AE67" s="11">
        <v>627544.6399999999</v>
      </c>
      <c r="AF67" s="11"/>
      <c r="AG67" s="11"/>
      <c r="AH67" s="11"/>
      <c r="AI67"/>
      <c r="AJ67"/>
      <c r="AK67"/>
    </row>
    <row r="68" spans="1:37" ht="15" thickBo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AC68"/>
      <c r="AD68"/>
      <c r="AE68"/>
      <c r="AF68"/>
      <c r="AG68"/>
      <c r="AH68"/>
      <c r="AI68"/>
      <c r="AJ68"/>
      <c r="AK68"/>
    </row>
    <row r="69" spans="1:37" ht="14.5" x14ac:dyDescent="0.3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AC69" s="12"/>
      <c r="AD69" s="12" t="s">
        <v>55</v>
      </c>
      <c r="AE69" s="12" t="s">
        <v>43</v>
      </c>
      <c r="AF69" s="12" t="s">
        <v>56</v>
      </c>
      <c r="AG69" s="12" t="s">
        <v>57</v>
      </c>
      <c r="AH69" s="12" t="s">
        <v>58</v>
      </c>
      <c r="AI69" s="12" t="s">
        <v>59</v>
      </c>
      <c r="AJ69"/>
      <c r="AK69"/>
    </row>
    <row r="70" spans="1:37" ht="14.5" x14ac:dyDescent="0.3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AC70" t="s">
        <v>49</v>
      </c>
      <c r="AD70">
        <v>-138.61237552858975</v>
      </c>
      <c r="AE70">
        <v>140.32029011455714</v>
      </c>
      <c r="AF70">
        <v>-0.9878284559946886</v>
      </c>
      <c r="AG70">
        <v>0.33503763916927531</v>
      </c>
      <c r="AH70">
        <v>-431.31537161729761</v>
      </c>
      <c r="AI70">
        <v>154.09062056011808</v>
      </c>
      <c r="AJ70"/>
      <c r="AK70"/>
    </row>
    <row r="71" spans="1:37" ht="14.5" x14ac:dyDescent="0.3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AC71" t="s">
        <v>6</v>
      </c>
      <c r="AD71">
        <v>0.6353593028246648</v>
      </c>
      <c r="AE71">
        <v>0.22734309472345848</v>
      </c>
      <c r="AF71">
        <v>2.7947156415615777</v>
      </c>
      <c r="AG71">
        <v>1.1187005424581667E-2</v>
      </c>
      <c r="AH71">
        <v>0.16112991724322928</v>
      </c>
      <c r="AI71">
        <v>1.1095886884061004</v>
      </c>
      <c r="AJ71"/>
      <c r="AK71"/>
    </row>
    <row r="72" spans="1:37" ht="14.5" x14ac:dyDescent="0.3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AC72" s="15" t="s">
        <v>7</v>
      </c>
      <c r="AD72">
        <v>0.39467202250040179</v>
      </c>
      <c r="AE72">
        <v>0.34577565056765075</v>
      </c>
      <c r="AF72">
        <v>1.1414106859533897</v>
      </c>
      <c r="AG72" s="15">
        <v>0.26718190514142354</v>
      </c>
      <c r="AH72">
        <v>-0.32660334553829207</v>
      </c>
      <c r="AI72">
        <v>1.1159473905390955</v>
      </c>
      <c r="AJ72"/>
      <c r="AK72"/>
    </row>
    <row r="73" spans="1:37" ht="14.5" x14ac:dyDescent="0.3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AC73" t="s">
        <v>8</v>
      </c>
      <c r="AD73">
        <v>0.63970580215220407</v>
      </c>
      <c r="AE73">
        <v>0.31332006182361916</v>
      </c>
      <c r="AF73">
        <v>2.0417007402236536</v>
      </c>
      <c r="AG73">
        <v>5.4594292733970137E-2</v>
      </c>
      <c r="AH73">
        <v>-1.3868394106946402E-2</v>
      </c>
      <c r="AI73">
        <v>1.2932799984113545</v>
      </c>
      <c r="AJ73"/>
      <c r="AK73"/>
    </row>
    <row r="74" spans="1:37" ht="15" thickBot="1" x14ac:dyDescent="0.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AC74" s="17" t="s">
        <v>9</v>
      </c>
      <c r="AD74" s="11">
        <v>5.2342255717105184</v>
      </c>
      <c r="AE74" s="11">
        <v>14.101579761448116</v>
      </c>
      <c r="AF74" s="11">
        <v>0.37118008480299564</v>
      </c>
      <c r="AG74" s="17">
        <v>0.71440623797870195</v>
      </c>
      <c r="AH74" s="11">
        <v>-24.181154359374347</v>
      </c>
      <c r="AI74" s="11">
        <v>34.649605502795382</v>
      </c>
      <c r="AJ74"/>
      <c r="AK74"/>
    </row>
    <row r="75" spans="1:37" ht="14.5" x14ac:dyDescent="0.3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AC75"/>
      <c r="AD75"/>
      <c r="AE75"/>
      <c r="AF75"/>
      <c r="AG75"/>
      <c r="AH75"/>
      <c r="AI75"/>
      <c r="AJ75"/>
      <c r="AK75"/>
    </row>
    <row r="76" spans="1:37" ht="14.5" x14ac:dyDescent="0.3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AC76"/>
      <c r="AD76"/>
      <c r="AE76"/>
      <c r="AF76"/>
      <c r="AG76"/>
      <c r="AH76"/>
      <c r="AI76"/>
      <c r="AJ76"/>
      <c r="AK76"/>
    </row>
    <row r="77" spans="1:37" ht="14.5" x14ac:dyDescent="0.3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AC77" s="10" t="s">
        <v>164</v>
      </c>
    </row>
    <row r="78" spans="1:37" ht="14.5" x14ac:dyDescent="0.3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spans="1:37" ht="14.5" x14ac:dyDescent="0.3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AC79" t="s">
        <v>38</v>
      </c>
      <c r="AD79"/>
      <c r="AE79"/>
      <c r="AF79"/>
      <c r="AG79"/>
      <c r="AH79"/>
      <c r="AI79"/>
      <c r="AJ79"/>
      <c r="AK79"/>
    </row>
    <row r="80" spans="1:37" ht="15" thickBot="1" x14ac:dyDescent="0.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AC80"/>
      <c r="AD80"/>
      <c r="AE80"/>
      <c r="AF80"/>
      <c r="AG80"/>
      <c r="AH80"/>
      <c r="AI80"/>
      <c r="AJ80"/>
      <c r="AK80"/>
    </row>
    <row r="81" spans="1:37" ht="14.5" x14ac:dyDescent="0.3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AC81" s="13" t="s">
        <v>39</v>
      </c>
      <c r="AD81" s="13"/>
      <c r="AE81"/>
      <c r="AF81"/>
      <c r="AG81"/>
      <c r="AH81"/>
      <c r="AI81"/>
      <c r="AJ81"/>
      <c r="AK81"/>
    </row>
    <row r="82" spans="1:37" ht="14.5" x14ac:dyDescent="0.3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AC82" t="s">
        <v>40</v>
      </c>
      <c r="AD82">
        <v>0.95388515295617315</v>
      </c>
      <c r="AE82"/>
      <c r="AF82"/>
      <c r="AG82"/>
      <c r="AH82"/>
      <c r="AI82"/>
      <c r="AJ82"/>
      <c r="AK82"/>
    </row>
    <row r="83" spans="1:37" ht="14.5" x14ac:dyDescent="0.3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AC83" t="s">
        <v>41</v>
      </c>
      <c r="AD83" s="7">
        <v>0.90989688503022192</v>
      </c>
      <c r="AE83"/>
      <c r="AF83"/>
      <c r="AG83"/>
      <c r="AH83"/>
      <c r="AI83"/>
      <c r="AJ83"/>
      <c r="AK83"/>
    </row>
    <row r="84" spans="1:37" ht="14.5" x14ac:dyDescent="0.3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AC84" t="s">
        <v>42</v>
      </c>
      <c r="AD84">
        <v>0.88618553898554353</v>
      </c>
      <c r="AE84"/>
      <c r="AF84"/>
      <c r="AG84"/>
      <c r="AH84"/>
      <c r="AI84"/>
      <c r="AJ84"/>
      <c r="AK84"/>
    </row>
    <row r="85" spans="1:37" ht="14.5" x14ac:dyDescent="0.3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AC85" t="s">
        <v>43</v>
      </c>
      <c r="AD85">
        <v>54.552595020811154</v>
      </c>
      <c r="AE85"/>
      <c r="AF85"/>
      <c r="AG85"/>
      <c r="AH85"/>
      <c r="AI85"/>
      <c r="AJ85"/>
      <c r="AK85"/>
    </row>
    <row r="86" spans="1:37" ht="15" thickBot="1" x14ac:dyDescent="0.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AC86" s="11" t="s">
        <v>44</v>
      </c>
      <c r="AD86" s="11">
        <v>25</v>
      </c>
      <c r="AE86"/>
      <c r="AF86"/>
      <c r="AG86"/>
      <c r="AH86"/>
      <c r="AI86"/>
      <c r="AJ86"/>
      <c r="AK86"/>
    </row>
    <row r="87" spans="1:37" ht="14.5" x14ac:dyDescent="0.3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AC87"/>
      <c r="AD87"/>
      <c r="AE87"/>
      <c r="AF87"/>
      <c r="AG87"/>
      <c r="AH87"/>
      <c r="AI87"/>
      <c r="AJ87"/>
      <c r="AK87"/>
    </row>
    <row r="88" spans="1:37" ht="15" thickBo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AC88" t="s">
        <v>45</v>
      </c>
      <c r="AD88"/>
      <c r="AE88"/>
      <c r="AF88"/>
      <c r="AG88"/>
      <c r="AH88"/>
      <c r="AI88"/>
      <c r="AJ88"/>
      <c r="AK88"/>
    </row>
    <row r="89" spans="1:37" ht="14.5" x14ac:dyDescent="0.3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AC89" s="12"/>
      <c r="AD89" s="12" t="s">
        <v>50</v>
      </c>
      <c r="AE89" s="12" t="s">
        <v>51</v>
      </c>
      <c r="AF89" s="12" t="s">
        <v>52</v>
      </c>
      <c r="AG89" s="12" t="s">
        <v>53</v>
      </c>
      <c r="AH89" s="12" t="s">
        <v>54</v>
      </c>
      <c r="AI89"/>
      <c r="AJ89"/>
      <c r="AK89"/>
    </row>
    <row r="90" spans="1:37" ht="14.5" x14ac:dyDescent="0.3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AC90" t="s">
        <v>46</v>
      </c>
      <c r="AD90">
        <v>5</v>
      </c>
      <c r="AE90">
        <v>571000.91315341194</v>
      </c>
      <c r="AF90">
        <v>114200.18263068239</v>
      </c>
      <c r="AG90">
        <v>38.373902658910055</v>
      </c>
      <c r="AH90">
        <v>2.7404760632247585E-9</v>
      </c>
      <c r="AI90"/>
      <c r="AJ90"/>
      <c r="AK90"/>
    </row>
    <row r="91" spans="1:37" ht="14.5" x14ac:dyDescent="0.3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AC91" t="s">
        <v>47</v>
      </c>
      <c r="AD91">
        <v>19</v>
      </c>
      <c r="AE91">
        <v>56543.726846587961</v>
      </c>
      <c r="AF91">
        <v>2975.9856235046295</v>
      </c>
      <c r="AG91"/>
      <c r="AH91"/>
      <c r="AI91"/>
      <c r="AJ91"/>
      <c r="AK91"/>
    </row>
    <row r="92" spans="1:37" ht="15" thickBot="1" x14ac:dyDescent="0.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AC92" s="11" t="s">
        <v>48</v>
      </c>
      <c r="AD92" s="11">
        <v>24</v>
      </c>
      <c r="AE92" s="11">
        <v>627544.6399999999</v>
      </c>
      <c r="AF92" s="11"/>
      <c r="AG92" s="11"/>
      <c r="AH92" s="11"/>
      <c r="AI92"/>
      <c r="AJ92"/>
      <c r="AK92"/>
    </row>
    <row r="93" spans="1:37" ht="15" thickBo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AC93"/>
      <c r="AD93"/>
      <c r="AE93"/>
      <c r="AF93"/>
      <c r="AG93"/>
      <c r="AH93"/>
      <c r="AI93"/>
      <c r="AJ93"/>
      <c r="AK93"/>
    </row>
    <row r="94" spans="1:37" ht="14.5" x14ac:dyDescent="0.3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AC94" s="12"/>
      <c r="AD94" s="12" t="s">
        <v>55</v>
      </c>
      <c r="AE94" s="12" t="s">
        <v>43</v>
      </c>
      <c r="AF94" s="12" t="s">
        <v>56</v>
      </c>
      <c r="AG94" s="12" t="s">
        <v>57</v>
      </c>
      <c r="AH94" s="12" t="s">
        <v>58</v>
      </c>
      <c r="AI94" s="12" t="s">
        <v>59</v>
      </c>
      <c r="AJ94" s="12" t="s">
        <v>60</v>
      </c>
      <c r="AK94" s="12" t="s">
        <v>61</v>
      </c>
    </row>
    <row r="95" spans="1:37" ht="14.5" x14ac:dyDescent="0.3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AC95" t="s">
        <v>49</v>
      </c>
      <c r="AD95">
        <v>-129.10806590668426</v>
      </c>
      <c r="AE95">
        <v>97.968814215386345</v>
      </c>
      <c r="AF95">
        <v>-1.3178486127517852</v>
      </c>
      <c r="AG95">
        <v>0.20322383089651191</v>
      </c>
      <c r="AH95">
        <v>-334.15915064134663</v>
      </c>
      <c r="AI95">
        <v>75.943018827978108</v>
      </c>
      <c r="AJ95">
        <v>-334.15915064134663</v>
      </c>
      <c r="AK95">
        <v>75.943018827978108</v>
      </c>
    </row>
    <row r="96" spans="1:37" ht="14.5" x14ac:dyDescent="0.3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AC96" t="s">
        <v>6</v>
      </c>
      <c r="AD96">
        <v>0.29836116039906363</v>
      </c>
      <c r="AE96">
        <v>0.17416800657864606</v>
      </c>
      <c r="AF96">
        <v>1.7130652538320108</v>
      </c>
      <c r="AG96" s="15">
        <v>0.10297144501425746</v>
      </c>
      <c r="AH96">
        <v>-6.6176666878387302E-2</v>
      </c>
      <c r="AI96">
        <v>0.66289898767651456</v>
      </c>
      <c r="AJ96">
        <v>-6.6176666878387302E-2</v>
      </c>
      <c r="AK96">
        <v>0.66289898767651456</v>
      </c>
    </row>
    <row r="97" spans="1:37" ht="14.5" x14ac:dyDescent="0.3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AC97" t="s">
        <v>7</v>
      </c>
      <c r="AD97">
        <v>0.45243189892783048</v>
      </c>
      <c r="AE97">
        <v>0.24167536833418329</v>
      </c>
      <c r="AF97">
        <v>1.8720645883208824</v>
      </c>
      <c r="AG97" s="15">
        <v>7.6673106170930774E-2</v>
      </c>
      <c r="AH97">
        <v>-5.3400460353603407E-2</v>
      </c>
      <c r="AI97">
        <v>0.95826425820926442</v>
      </c>
      <c r="AJ97">
        <v>-5.3400460353603407E-2</v>
      </c>
      <c r="AK97">
        <v>0.95826425820926442</v>
      </c>
    </row>
    <row r="98" spans="1:37" ht="14.5" x14ac:dyDescent="0.3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AC98" t="s">
        <v>81</v>
      </c>
      <c r="AD98">
        <v>0.28474250460221878</v>
      </c>
      <c r="AE98">
        <v>0.23140402974714866</v>
      </c>
      <c r="AF98">
        <v>1.2304993344902082</v>
      </c>
      <c r="AG98" s="15">
        <v>0.2335273987776614</v>
      </c>
      <c r="AH98">
        <v>-0.19959169594557941</v>
      </c>
      <c r="AI98">
        <v>0.76907670515001691</v>
      </c>
      <c r="AJ98">
        <v>-0.19959169594557941</v>
      </c>
      <c r="AK98">
        <v>0.76907670515001691</v>
      </c>
    </row>
    <row r="99" spans="1:37" ht="14.5" x14ac:dyDescent="0.3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AC99" t="s">
        <v>9</v>
      </c>
      <c r="AD99">
        <v>12.195078128239398</v>
      </c>
      <c r="AE99">
        <v>9.9543487186172896</v>
      </c>
      <c r="AF99">
        <v>1.225100553834461</v>
      </c>
      <c r="AG99" s="15">
        <v>0.23550862762648994</v>
      </c>
      <c r="AH99">
        <v>-8.6396131857951239</v>
      </c>
      <c r="AI99">
        <v>33.029769442273917</v>
      </c>
      <c r="AJ99">
        <v>-8.6396131857951239</v>
      </c>
      <c r="AK99">
        <v>33.029769442273917</v>
      </c>
    </row>
    <row r="100" spans="1:37" ht="15" thickBot="1" x14ac:dyDescent="0.4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AC100" s="11" t="s">
        <v>159</v>
      </c>
      <c r="AD100" s="11">
        <v>9670.8539034425448</v>
      </c>
      <c r="AE100" s="11">
        <v>2059.6373778413567</v>
      </c>
      <c r="AF100" s="11">
        <v>4.6954158083780131</v>
      </c>
      <c r="AG100" s="11">
        <v>1.5754375492965468E-4</v>
      </c>
      <c r="AH100" s="11">
        <v>5359.9833282621285</v>
      </c>
      <c r="AI100" s="11">
        <v>13981.72447862296</v>
      </c>
      <c r="AJ100" s="11">
        <v>5359.9833282621285</v>
      </c>
      <c r="AK100" s="11">
        <v>13981.72447862296</v>
      </c>
    </row>
    <row r="101" spans="1:37" ht="14.5" x14ac:dyDescent="0.3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AC101"/>
      <c r="AD101"/>
      <c r="AE101"/>
      <c r="AF101"/>
      <c r="AG101"/>
      <c r="AH101"/>
      <c r="AI101"/>
      <c r="AJ101"/>
      <c r="AK101"/>
    </row>
    <row r="102" spans="1:37" ht="14.5" x14ac:dyDescent="0.3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AC102"/>
      <c r="AD102"/>
      <c r="AE102"/>
      <c r="AF102"/>
      <c r="AG102"/>
      <c r="AH102"/>
      <c r="AI102"/>
      <c r="AJ102"/>
      <c r="AK102"/>
    </row>
    <row r="103" spans="1:37" ht="14.5" x14ac:dyDescent="0.3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</row>
    <row r="104" spans="1:37" ht="14.5" x14ac:dyDescent="0.3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</row>
    <row r="105" spans="1:37" ht="14.5" x14ac:dyDescent="0.3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AC105" s="7" t="s">
        <v>79</v>
      </c>
      <c r="AD105"/>
      <c r="AE105"/>
      <c r="AF105"/>
      <c r="AG105"/>
      <c r="AH105"/>
      <c r="AI105"/>
      <c r="AJ105"/>
      <c r="AK105"/>
    </row>
    <row r="106" spans="1:37" ht="14.5" x14ac:dyDescent="0.3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AC106"/>
    </row>
    <row r="107" spans="1:37" ht="14.5" x14ac:dyDescent="0.3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AC107" s="10" t="s">
        <v>103</v>
      </c>
    </row>
    <row r="108" spans="1:37" ht="14.5" x14ac:dyDescent="0.3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</row>
    <row r="109" spans="1:37" ht="14.5" x14ac:dyDescent="0.3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AC109" t="s">
        <v>38</v>
      </c>
      <c r="AD109"/>
      <c r="AE109"/>
      <c r="AF109"/>
      <c r="AG109"/>
      <c r="AH109"/>
      <c r="AI109"/>
      <c r="AJ109"/>
      <c r="AK109"/>
    </row>
    <row r="110" spans="1:37" ht="15" thickBot="1" x14ac:dyDescent="0.4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AC110"/>
      <c r="AD110"/>
      <c r="AE110"/>
      <c r="AF110"/>
      <c r="AG110"/>
      <c r="AH110"/>
      <c r="AI110"/>
      <c r="AJ110"/>
      <c r="AK110"/>
    </row>
    <row r="111" spans="1:37" ht="14.5" x14ac:dyDescent="0.3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AC111" s="13" t="s">
        <v>39</v>
      </c>
      <c r="AD111" s="13"/>
      <c r="AE111"/>
      <c r="AF111"/>
      <c r="AG111"/>
      <c r="AH111"/>
      <c r="AI111"/>
      <c r="AJ111"/>
      <c r="AK111"/>
    </row>
    <row r="112" spans="1:37" ht="14.5" x14ac:dyDescent="0.3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AC112" t="s">
        <v>40</v>
      </c>
      <c r="AD112">
        <v>0.76868579528383663</v>
      </c>
      <c r="AE112"/>
      <c r="AF112"/>
      <c r="AG112"/>
      <c r="AH112"/>
      <c r="AI112"/>
      <c r="AJ112"/>
      <c r="AK112"/>
    </row>
    <row r="113" spans="1:37" ht="14.5" x14ac:dyDescent="0.3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AC113" t="s">
        <v>41</v>
      </c>
      <c r="AD113" s="7">
        <v>0.59087785187114439</v>
      </c>
      <c r="AE113"/>
      <c r="AF113"/>
      <c r="AG113"/>
      <c r="AH113"/>
      <c r="AI113"/>
      <c r="AJ113"/>
      <c r="AK113"/>
    </row>
    <row r="114" spans="1:37" ht="14.5" x14ac:dyDescent="0.3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AC114" t="s">
        <v>42</v>
      </c>
      <c r="AD114">
        <v>0.52269082718300175</v>
      </c>
      <c r="AE114"/>
      <c r="AF114"/>
      <c r="AG114"/>
      <c r="AH114"/>
      <c r="AI114"/>
      <c r="AJ114"/>
      <c r="AK114"/>
    </row>
    <row r="115" spans="1:37" ht="14.5" x14ac:dyDescent="0.3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AC115" t="s">
        <v>43</v>
      </c>
      <c r="AD115">
        <v>3.4988212721122913</v>
      </c>
      <c r="AE115"/>
      <c r="AF115"/>
      <c r="AG115"/>
      <c r="AH115"/>
      <c r="AI115"/>
      <c r="AJ115"/>
      <c r="AK115"/>
    </row>
    <row r="116" spans="1:37" ht="15" thickBot="1" x14ac:dyDescent="0.4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AC116" s="11" t="s">
        <v>44</v>
      </c>
      <c r="AD116" s="11">
        <v>22</v>
      </c>
      <c r="AE116"/>
      <c r="AF116"/>
      <c r="AG116"/>
      <c r="AH116"/>
      <c r="AI116"/>
      <c r="AJ116"/>
      <c r="AK116"/>
    </row>
    <row r="117" spans="1:37" ht="14.5" x14ac:dyDescent="0.3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AC117"/>
      <c r="AD117"/>
      <c r="AE117"/>
      <c r="AF117"/>
      <c r="AG117"/>
      <c r="AH117"/>
      <c r="AI117"/>
      <c r="AJ117"/>
      <c r="AK117"/>
    </row>
    <row r="118" spans="1:37" ht="15" thickBot="1" x14ac:dyDescent="0.4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AC118" t="s">
        <v>45</v>
      </c>
      <c r="AD118"/>
      <c r="AE118"/>
      <c r="AF118"/>
      <c r="AG118"/>
      <c r="AH118"/>
      <c r="AI118"/>
      <c r="AJ118"/>
      <c r="AK118"/>
    </row>
    <row r="119" spans="1:37" ht="14.5" x14ac:dyDescent="0.3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AC119" s="12"/>
      <c r="AD119" s="12" t="s">
        <v>50</v>
      </c>
      <c r="AE119" s="12" t="s">
        <v>51</v>
      </c>
      <c r="AF119" s="12" t="s">
        <v>52</v>
      </c>
      <c r="AG119" s="12" t="s">
        <v>53</v>
      </c>
      <c r="AH119" s="12" t="s">
        <v>54</v>
      </c>
      <c r="AI119"/>
      <c r="AJ119"/>
      <c r="AK119"/>
    </row>
    <row r="120" spans="1:37" ht="14.5" x14ac:dyDescent="0.3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AC120" t="s">
        <v>46</v>
      </c>
      <c r="AD120">
        <v>3</v>
      </c>
      <c r="AE120">
        <v>318.24437933992056</v>
      </c>
      <c r="AF120">
        <v>106.08145977997351</v>
      </c>
      <c r="AG120">
        <v>8.6655467748234969</v>
      </c>
      <c r="AH120">
        <v>8.9910977982887621E-4</v>
      </c>
      <c r="AI120"/>
      <c r="AJ120"/>
      <c r="AK120"/>
    </row>
    <row r="121" spans="1:37" ht="14.5" x14ac:dyDescent="0.3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AC121" t="s">
        <v>47</v>
      </c>
      <c r="AD121">
        <v>18</v>
      </c>
      <c r="AE121">
        <v>220.35150529533848</v>
      </c>
      <c r="AF121">
        <v>12.241750294185472</v>
      </c>
      <c r="AG121"/>
      <c r="AH121"/>
      <c r="AI121"/>
      <c r="AJ121"/>
      <c r="AK121"/>
    </row>
    <row r="122" spans="1:37" ht="15" thickBot="1" x14ac:dyDescent="0.4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AC122" s="11" t="s">
        <v>48</v>
      </c>
      <c r="AD122" s="11">
        <v>21</v>
      </c>
      <c r="AE122" s="11">
        <v>538.59588463525904</v>
      </c>
      <c r="AF122" s="11"/>
      <c r="AG122" s="11"/>
      <c r="AH122" s="11"/>
      <c r="AI122"/>
      <c r="AJ122"/>
      <c r="AK122"/>
    </row>
    <row r="123" spans="1:37" ht="15" thickBot="1" x14ac:dyDescent="0.4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AC123"/>
      <c r="AD123"/>
      <c r="AE123"/>
      <c r="AF123"/>
      <c r="AG123"/>
      <c r="AH123"/>
      <c r="AI123"/>
      <c r="AJ123"/>
      <c r="AK123"/>
    </row>
    <row r="124" spans="1:37" ht="14.5" x14ac:dyDescent="0.3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AC124" s="12"/>
      <c r="AD124" s="12" t="s">
        <v>55</v>
      </c>
      <c r="AE124" s="12" t="s">
        <v>43</v>
      </c>
      <c r="AF124" s="12" t="s">
        <v>56</v>
      </c>
      <c r="AG124" s="12" t="s">
        <v>57</v>
      </c>
      <c r="AH124" s="12" t="s">
        <v>58</v>
      </c>
      <c r="AI124" s="12" t="s">
        <v>59</v>
      </c>
      <c r="AJ124" s="12" t="s">
        <v>60</v>
      </c>
      <c r="AK124" s="12" t="s">
        <v>61</v>
      </c>
    </row>
    <row r="125" spans="1:37" ht="14.5" x14ac:dyDescent="0.3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AC125" t="s">
        <v>49</v>
      </c>
      <c r="AD125">
        <v>-2.4779209327233565</v>
      </c>
      <c r="AE125">
        <v>5.9986749927260599</v>
      </c>
      <c r="AF125">
        <v>-0.41307804402273191</v>
      </c>
      <c r="AG125">
        <v>0.68442857044270444</v>
      </c>
      <c r="AH125">
        <v>-15.080669437184284</v>
      </c>
      <c r="AI125">
        <v>10.124827571737569</v>
      </c>
      <c r="AJ125">
        <v>-15.080669437184284</v>
      </c>
      <c r="AK125">
        <v>10.124827571737569</v>
      </c>
    </row>
    <row r="126" spans="1:37" ht="14.5" x14ac:dyDescent="0.3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AC126" t="s">
        <v>7</v>
      </c>
      <c r="AD126">
        <v>3.5785817852477357E-2</v>
      </c>
      <c r="AE126">
        <v>1.4788908224296408E-2</v>
      </c>
      <c r="AF126">
        <v>2.4197741516635785</v>
      </c>
      <c r="AG126">
        <v>2.6334596448257256E-2</v>
      </c>
      <c r="AH126">
        <v>4.7154746129510865E-3</v>
      </c>
      <c r="AI126">
        <v>6.6856161092003624E-2</v>
      </c>
      <c r="AJ126">
        <v>4.7154746129510865E-3</v>
      </c>
      <c r="AK126">
        <v>6.6856161092003624E-2</v>
      </c>
    </row>
    <row r="127" spans="1:37" ht="14.5" x14ac:dyDescent="0.3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AC127" s="15" t="s">
        <v>11</v>
      </c>
      <c r="AD127">
        <v>1.4291710765329677E-2</v>
      </c>
      <c r="AE127">
        <v>4.4765464306841064E-2</v>
      </c>
      <c r="AF127">
        <v>0.3192575121609007</v>
      </c>
      <c r="AG127" s="15">
        <v>0.75320660672821804</v>
      </c>
      <c r="AH127">
        <v>-7.9757039838536214E-2</v>
      </c>
      <c r="AI127">
        <v>0.10834046136919556</v>
      </c>
      <c r="AJ127">
        <v>-7.9757039838536214E-2</v>
      </c>
      <c r="AK127">
        <v>0.10834046136919556</v>
      </c>
    </row>
    <row r="128" spans="1:37" ht="15" thickBot="1" x14ac:dyDescent="0.4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AC128" s="17" t="s">
        <v>9</v>
      </c>
      <c r="AD128" s="11">
        <v>-0.37126971033422301</v>
      </c>
      <c r="AE128" s="11">
        <v>0.63040244817722935</v>
      </c>
      <c r="AF128" s="11">
        <v>-0.58894078125446214</v>
      </c>
      <c r="AG128" s="17">
        <v>0.5632198125065625</v>
      </c>
      <c r="AH128" s="11">
        <v>-1.6956961079316728</v>
      </c>
      <c r="AI128" s="11">
        <v>0.95315668726322667</v>
      </c>
      <c r="AJ128" s="11">
        <v>-1.6956961079316728</v>
      </c>
      <c r="AK128" s="11">
        <v>0.95315668726322667</v>
      </c>
    </row>
    <row r="129" spans="1:37" ht="14.5" x14ac:dyDescent="0.3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AC129"/>
      <c r="AD129"/>
      <c r="AE129"/>
      <c r="AF129"/>
      <c r="AG129"/>
      <c r="AH129"/>
      <c r="AI129"/>
      <c r="AJ129"/>
      <c r="AK129"/>
    </row>
    <row r="130" spans="1:37" ht="14.5" x14ac:dyDescent="0.3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AC130"/>
      <c r="AD130"/>
      <c r="AE130"/>
      <c r="AF130"/>
      <c r="AG130"/>
      <c r="AH130"/>
      <c r="AI130"/>
      <c r="AJ130"/>
      <c r="AK130"/>
    </row>
    <row r="131" spans="1:37" ht="14.5" x14ac:dyDescent="0.3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AC131" s="10" t="s">
        <v>78</v>
      </c>
      <c r="AD131"/>
      <c r="AE131"/>
      <c r="AF131"/>
      <c r="AG131"/>
      <c r="AH131"/>
      <c r="AI131"/>
      <c r="AJ131"/>
      <c r="AK131"/>
    </row>
    <row r="132" spans="1:37" ht="14.5" x14ac:dyDescent="0.3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</row>
    <row r="133" spans="1:37" ht="14.5" x14ac:dyDescent="0.3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AC133" t="s">
        <v>38</v>
      </c>
      <c r="AD133"/>
      <c r="AE133"/>
      <c r="AF133"/>
      <c r="AG133"/>
      <c r="AH133"/>
      <c r="AI133"/>
      <c r="AJ133"/>
      <c r="AK133"/>
    </row>
    <row r="134" spans="1:37" ht="15" thickBot="1" x14ac:dyDescent="0.4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AC134"/>
      <c r="AD134"/>
      <c r="AE134"/>
      <c r="AF134"/>
      <c r="AG134"/>
      <c r="AH134"/>
      <c r="AI134"/>
      <c r="AJ134"/>
      <c r="AK134"/>
    </row>
    <row r="135" spans="1:37" ht="14.5" x14ac:dyDescent="0.3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AC135" s="13" t="s">
        <v>39</v>
      </c>
      <c r="AD135" s="13"/>
      <c r="AE135"/>
      <c r="AF135"/>
      <c r="AG135"/>
      <c r="AH135"/>
      <c r="AI135"/>
      <c r="AJ135"/>
      <c r="AK135"/>
    </row>
    <row r="136" spans="1:37" ht="14.5" x14ac:dyDescent="0.3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AC136" t="s">
        <v>40</v>
      </c>
      <c r="AD136">
        <v>0.92805876815227528</v>
      </c>
      <c r="AE136"/>
      <c r="AF136"/>
      <c r="AG136"/>
      <c r="AH136"/>
      <c r="AI136"/>
      <c r="AJ136"/>
      <c r="AK136"/>
    </row>
    <row r="137" spans="1:37" ht="14.5" x14ac:dyDescent="0.3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AC137" t="s">
        <v>41</v>
      </c>
      <c r="AD137" s="7">
        <v>0.86129307714431858</v>
      </c>
      <c r="AE137"/>
      <c r="AF137"/>
      <c r="AG137"/>
      <c r="AH137"/>
      <c r="AI137"/>
      <c r="AJ137"/>
      <c r="AK137"/>
    </row>
    <row r="138" spans="1:37" ht="14.5" x14ac:dyDescent="0.3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AC138" t="s">
        <v>42</v>
      </c>
      <c r="AD138">
        <v>0.85651007980446747</v>
      </c>
      <c r="AE138"/>
      <c r="AF138"/>
      <c r="AG138"/>
      <c r="AH138"/>
      <c r="AI138"/>
      <c r="AJ138"/>
      <c r="AK138"/>
    </row>
    <row r="139" spans="1:37" ht="14.5" x14ac:dyDescent="0.3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AC139" t="s">
        <v>43</v>
      </c>
      <c r="AD139">
        <v>1.701037822910801</v>
      </c>
      <c r="AE139"/>
      <c r="AF139"/>
      <c r="AG139"/>
      <c r="AH139"/>
      <c r="AI139"/>
      <c r="AJ139"/>
      <c r="AK139"/>
    </row>
    <row r="140" spans="1:37" ht="15" thickBot="1" x14ac:dyDescent="0.4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AC140" s="11" t="s">
        <v>44</v>
      </c>
      <c r="AD140" s="11">
        <v>31</v>
      </c>
      <c r="AE140"/>
      <c r="AF140"/>
      <c r="AG140"/>
      <c r="AH140"/>
      <c r="AI140"/>
      <c r="AJ140"/>
      <c r="AK140"/>
    </row>
    <row r="141" spans="1:37" ht="14.5" x14ac:dyDescent="0.3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AC141"/>
      <c r="AD141"/>
      <c r="AE141"/>
      <c r="AF141"/>
      <c r="AG141"/>
      <c r="AH141"/>
      <c r="AI141"/>
      <c r="AJ141"/>
      <c r="AK141"/>
    </row>
    <row r="142" spans="1:37" ht="15" thickBot="1" x14ac:dyDescent="0.4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AC142" t="s">
        <v>45</v>
      </c>
      <c r="AD142"/>
      <c r="AE142"/>
      <c r="AF142"/>
      <c r="AG142"/>
      <c r="AH142"/>
      <c r="AI142"/>
      <c r="AJ142"/>
      <c r="AK142"/>
    </row>
    <row r="143" spans="1:37" ht="14.5" x14ac:dyDescent="0.3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AC143" s="12"/>
      <c r="AD143" s="12" t="s">
        <v>50</v>
      </c>
      <c r="AE143" s="12" t="s">
        <v>51</v>
      </c>
      <c r="AF143" s="12" t="s">
        <v>52</v>
      </c>
      <c r="AG143" s="12" t="s">
        <v>53</v>
      </c>
      <c r="AH143" s="12" t="s">
        <v>54</v>
      </c>
      <c r="AI143"/>
      <c r="AJ143"/>
      <c r="AK143"/>
    </row>
    <row r="144" spans="1:37" ht="14.5" x14ac:dyDescent="0.3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AC144" t="s">
        <v>46</v>
      </c>
      <c r="AD144">
        <v>1</v>
      </c>
      <c r="AE144">
        <v>521.04922927755376</v>
      </c>
      <c r="AF144">
        <v>521.04922927755376</v>
      </c>
      <c r="AG144">
        <v>180.07391933258629</v>
      </c>
      <c r="AH144">
        <v>5.7228955276625668E-14</v>
      </c>
      <c r="AI144"/>
      <c r="AJ144"/>
      <c r="AK144"/>
    </row>
    <row r="145" spans="1:37" ht="14.5" x14ac:dyDescent="0.3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AC145" t="s">
        <v>47</v>
      </c>
      <c r="AD145">
        <v>29</v>
      </c>
      <c r="AE145">
        <v>83.912360574220401</v>
      </c>
      <c r="AF145">
        <v>2.8935296749731174</v>
      </c>
      <c r="AG145"/>
      <c r="AH145"/>
      <c r="AI145"/>
      <c r="AJ145"/>
      <c r="AK145"/>
    </row>
    <row r="146" spans="1:37" ht="15" thickBot="1" x14ac:dyDescent="0.4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AC146" s="11" t="s">
        <v>48</v>
      </c>
      <c r="AD146" s="11">
        <v>30</v>
      </c>
      <c r="AE146" s="11">
        <v>604.96158985177419</v>
      </c>
      <c r="AF146" s="11"/>
      <c r="AG146" s="11"/>
      <c r="AH146" s="11"/>
      <c r="AI146"/>
      <c r="AJ146"/>
      <c r="AK146"/>
    </row>
    <row r="147" spans="1:37" ht="15" thickBot="1" x14ac:dyDescent="0.4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AC147"/>
      <c r="AD147"/>
      <c r="AE147"/>
      <c r="AF147"/>
      <c r="AG147"/>
      <c r="AH147"/>
      <c r="AI147"/>
      <c r="AJ147"/>
      <c r="AK147"/>
    </row>
    <row r="148" spans="1:37" ht="14.5" x14ac:dyDescent="0.3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AC148" s="12"/>
      <c r="AD148" s="12" t="s">
        <v>55</v>
      </c>
      <c r="AE148" s="12" t="s">
        <v>43</v>
      </c>
      <c r="AF148" s="12" t="s">
        <v>56</v>
      </c>
      <c r="AG148" s="12" t="s">
        <v>57</v>
      </c>
      <c r="AH148" s="12" t="s">
        <v>58</v>
      </c>
      <c r="AI148" s="12" t="s">
        <v>59</v>
      </c>
      <c r="AJ148"/>
      <c r="AK148"/>
    </row>
    <row r="149" spans="1:37" ht="14.5" x14ac:dyDescent="0.3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AC149" t="s">
        <v>49</v>
      </c>
      <c r="AD149">
        <v>-0.61851044121509124</v>
      </c>
      <c r="AE149">
        <v>0.38955940485889995</v>
      </c>
      <c r="AF149">
        <v>-1.5877179025856616</v>
      </c>
      <c r="AG149">
        <v>0.12319493663484481</v>
      </c>
      <c r="AH149">
        <v>-1.4152488834040886</v>
      </c>
      <c r="AI149">
        <v>0.17822800097390612</v>
      </c>
      <c r="AJ149"/>
      <c r="AK149"/>
    </row>
    <row r="150" spans="1:37" ht="15" thickBot="1" x14ac:dyDescent="0.4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AC150" s="11" t="s">
        <v>69</v>
      </c>
      <c r="AD150" s="11">
        <v>2.18814210294103</v>
      </c>
      <c r="AE150" s="11">
        <v>0.16306100476621058</v>
      </c>
      <c r="AF150" s="11">
        <v>13.419162393107342</v>
      </c>
      <c r="AG150" s="11">
        <v>5.7228955276625251E-14</v>
      </c>
      <c r="AH150" s="11">
        <v>1.8546449025172338</v>
      </c>
      <c r="AI150" s="11">
        <v>2.5216393033648261</v>
      </c>
      <c r="AJ150"/>
      <c r="AK150"/>
    </row>
    <row r="151" spans="1:37" ht="14.5" x14ac:dyDescent="0.3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AC151"/>
      <c r="AD151"/>
      <c r="AE151"/>
      <c r="AF151"/>
      <c r="AG151"/>
      <c r="AH151"/>
      <c r="AI151"/>
      <c r="AJ151"/>
      <c r="AK151"/>
    </row>
    <row r="152" spans="1:37" ht="14.5" x14ac:dyDescent="0.3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AC152"/>
      <c r="AD152"/>
      <c r="AE152"/>
      <c r="AF152"/>
      <c r="AG152"/>
      <c r="AH152"/>
      <c r="AI152"/>
      <c r="AJ152"/>
      <c r="AK152"/>
    </row>
    <row r="153" spans="1:37" ht="14.5" x14ac:dyDescent="0.3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AC153" s="10" t="s">
        <v>104</v>
      </c>
      <c r="AD153"/>
      <c r="AE153"/>
      <c r="AF153"/>
      <c r="AG153"/>
      <c r="AH153"/>
      <c r="AI153"/>
      <c r="AJ153"/>
      <c r="AK153"/>
    </row>
    <row r="154" spans="1:37" ht="14.5" x14ac:dyDescent="0.3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</row>
    <row r="155" spans="1:37" ht="14.5" x14ac:dyDescent="0.3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AC155" t="s">
        <v>38</v>
      </c>
      <c r="AD155"/>
      <c r="AE155"/>
      <c r="AF155"/>
      <c r="AG155"/>
      <c r="AH155"/>
      <c r="AI155"/>
      <c r="AJ155"/>
      <c r="AK155"/>
    </row>
    <row r="156" spans="1:37" ht="15" thickBot="1" x14ac:dyDescent="0.4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AC156"/>
      <c r="AD156"/>
      <c r="AE156"/>
      <c r="AF156"/>
      <c r="AG156"/>
      <c r="AH156"/>
      <c r="AI156"/>
      <c r="AJ156"/>
      <c r="AK156"/>
    </row>
    <row r="157" spans="1:37" ht="14.5" x14ac:dyDescent="0.3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AC157" s="13" t="s">
        <v>39</v>
      </c>
      <c r="AD157" s="13"/>
      <c r="AE157"/>
      <c r="AF157"/>
      <c r="AG157"/>
      <c r="AH157"/>
      <c r="AI157"/>
      <c r="AJ157"/>
      <c r="AK157"/>
    </row>
    <row r="158" spans="1:37" ht="14.5" x14ac:dyDescent="0.3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AC158" t="s">
        <v>40</v>
      </c>
      <c r="AD158">
        <v>0.94019480285353729</v>
      </c>
      <c r="AE158"/>
      <c r="AF158"/>
      <c r="AG158"/>
      <c r="AH158"/>
      <c r="AI158"/>
      <c r="AJ158"/>
      <c r="AK158"/>
    </row>
    <row r="159" spans="1:37" ht="14.5" x14ac:dyDescent="0.3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AC159" t="s">
        <v>41</v>
      </c>
      <c r="AD159" s="7">
        <v>0.88396626731280181</v>
      </c>
      <c r="AE159"/>
      <c r="AF159"/>
      <c r="AG159"/>
      <c r="AH159"/>
      <c r="AI159"/>
      <c r="AJ159"/>
      <c r="AK159"/>
    </row>
    <row r="160" spans="1:37" ht="14.5" x14ac:dyDescent="0.3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AC160" t="s">
        <v>42</v>
      </c>
      <c r="AD160">
        <v>0.85666421256287295</v>
      </c>
      <c r="AE160"/>
      <c r="AF160"/>
      <c r="AG160"/>
      <c r="AH160"/>
      <c r="AI160"/>
      <c r="AJ160"/>
      <c r="AK160"/>
    </row>
    <row r="161" spans="1:37" ht="14.5" x14ac:dyDescent="0.3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AC161" t="s">
        <v>43</v>
      </c>
      <c r="AD161">
        <v>1.9173402365254768</v>
      </c>
      <c r="AE161"/>
      <c r="AF161"/>
      <c r="AG161"/>
      <c r="AH161"/>
      <c r="AI161"/>
      <c r="AJ161"/>
      <c r="AK161"/>
    </row>
    <row r="162" spans="1:37" ht="15" thickBot="1" x14ac:dyDescent="0.4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AC162" s="11" t="s">
        <v>44</v>
      </c>
      <c r="AD162" s="11">
        <v>22</v>
      </c>
      <c r="AE162"/>
      <c r="AF162"/>
      <c r="AG162"/>
      <c r="AH162"/>
      <c r="AI162"/>
      <c r="AJ162"/>
      <c r="AK162"/>
    </row>
    <row r="163" spans="1:37" ht="14.5" x14ac:dyDescent="0.3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AC163"/>
      <c r="AD163"/>
      <c r="AE163"/>
      <c r="AF163"/>
      <c r="AG163"/>
      <c r="AH163"/>
      <c r="AI163"/>
      <c r="AJ163"/>
      <c r="AK163"/>
    </row>
    <row r="164" spans="1:37" ht="15" thickBot="1" x14ac:dyDescent="0.4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AC164" t="s">
        <v>45</v>
      </c>
      <c r="AD164"/>
      <c r="AE164"/>
      <c r="AF164"/>
      <c r="AG164"/>
      <c r="AH164"/>
      <c r="AI164"/>
      <c r="AJ164"/>
      <c r="AK164"/>
    </row>
    <row r="165" spans="1:37" ht="14.5" x14ac:dyDescent="0.3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AC165" s="12"/>
      <c r="AD165" s="12" t="s">
        <v>50</v>
      </c>
      <c r="AE165" s="12" t="s">
        <v>51</v>
      </c>
      <c r="AF165" s="12" t="s">
        <v>52</v>
      </c>
      <c r="AG165" s="12" t="s">
        <v>53</v>
      </c>
      <c r="AH165" s="12" t="s">
        <v>54</v>
      </c>
      <c r="AI165"/>
      <c r="AJ165"/>
      <c r="AK165"/>
    </row>
    <row r="166" spans="1:37" ht="14.5" x14ac:dyDescent="0.3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AC166" t="s">
        <v>46</v>
      </c>
      <c r="AD166">
        <v>4</v>
      </c>
      <c r="AE166">
        <v>476.10059373106634</v>
      </c>
      <c r="AF166">
        <v>119.02514843276658</v>
      </c>
      <c r="AG166">
        <v>32.377279857117735</v>
      </c>
      <c r="AH166">
        <v>9.52983228652159E-8</v>
      </c>
      <c r="AI166"/>
      <c r="AJ166"/>
      <c r="AK166"/>
    </row>
    <row r="167" spans="1:37" ht="14.5" x14ac:dyDescent="0.3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AC167" t="s">
        <v>47</v>
      </c>
      <c r="AD167">
        <v>17</v>
      </c>
      <c r="AE167">
        <v>62.495290904192714</v>
      </c>
      <c r="AF167">
        <v>3.6761935825995713</v>
      </c>
      <c r="AG167"/>
      <c r="AH167"/>
      <c r="AI167"/>
      <c r="AJ167"/>
      <c r="AK167"/>
    </row>
    <row r="168" spans="1:37" ht="15" thickBot="1" x14ac:dyDescent="0.4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AC168" s="11" t="s">
        <v>48</v>
      </c>
      <c r="AD168" s="11">
        <v>21</v>
      </c>
      <c r="AE168" s="11">
        <v>538.59588463525904</v>
      </c>
      <c r="AF168" s="11"/>
      <c r="AG168" s="11"/>
      <c r="AH168" s="11"/>
      <c r="AI168"/>
      <c r="AJ168"/>
      <c r="AK168"/>
    </row>
    <row r="169" spans="1:37" ht="15" thickBot="1" x14ac:dyDescent="0.4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AC169"/>
      <c r="AD169"/>
      <c r="AE169"/>
      <c r="AF169"/>
      <c r="AG169"/>
      <c r="AH169"/>
      <c r="AI169"/>
      <c r="AJ169"/>
      <c r="AK169"/>
    </row>
    <row r="170" spans="1:37" ht="14.5" x14ac:dyDescent="0.3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AC170" s="12"/>
      <c r="AD170" s="12" t="s">
        <v>55</v>
      </c>
      <c r="AE170" s="12" t="s">
        <v>43</v>
      </c>
      <c r="AF170" s="12" t="s">
        <v>56</v>
      </c>
      <c r="AG170" s="12" t="s">
        <v>57</v>
      </c>
      <c r="AH170" s="12" t="s">
        <v>58</v>
      </c>
      <c r="AI170" s="12" t="s">
        <v>59</v>
      </c>
      <c r="AJ170"/>
      <c r="AK170"/>
    </row>
    <row r="171" spans="1:37" ht="14.5" x14ac:dyDescent="0.3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AC171" t="s">
        <v>49</v>
      </c>
      <c r="AD171">
        <v>-2.7504689100772337</v>
      </c>
      <c r="AE171">
        <v>3.2875133139271098</v>
      </c>
      <c r="AF171">
        <v>-0.8366411471020484</v>
      </c>
      <c r="AG171">
        <v>0.41440073074335426</v>
      </c>
      <c r="AH171">
        <v>-9.6865157121350816</v>
      </c>
      <c r="AI171">
        <v>4.1855778919806141</v>
      </c>
      <c r="AJ171"/>
      <c r="AK171"/>
    </row>
    <row r="172" spans="1:37" ht="14.5" x14ac:dyDescent="0.3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AC172" t="s">
        <v>69</v>
      </c>
      <c r="AD172">
        <v>2.1090243319132838</v>
      </c>
      <c r="AE172">
        <v>0.32184734785560526</v>
      </c>
      <c r="AF172">
        <v>6.5528715584118595</v>
      </c>
      <c r="AG172">
        <v>4.9239369887376178E-6</v>
      </c>
      <c r="AH172">
        <v>1.4299857837231893</v>
      </c>
      <c r="AI172">
        <v>2.7880628801033782</v>
      </c>
      <c r="AJ172"/>
      <c r="AK172"/>
    </row>
    <row r="173" spans="1:37" ht="14.5" x14ac:dyDescent="0.3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AC173" s="15" t="s">
        <v>7</v>
      </c>
      <c r="AD173">
        <v>5.9757543259556468E-3</v>
      </c>
      <c r="AE173">
        <v>9.2937583051157582E-3</v>
      </c>
      <c r="AF173">
        <v>0.64298576848789868</v>
      </c>
      <c r="AG173" s="15">
        <v>0.52881144213246778</v>
      </c>
      <c r="AH173">
        <v>-1.3632361722795344E-2</v>
      </c>
      <c r="AI173">
        <v>2.5583870374706639E-2</v>
      </c>
      <c r="AJ173"/>
      <c r="AK173"/>
    </row>
    <row r="174" spans="1:37" ht="14.5" x14ac:dyDescent="0.3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AC174" s="15" t="s">
        <v>11</v>
      </c>
      <c r="AD174">
        <v>2.6245014393787635E-2</v>
      </c>
      <c r="AE174">
        <v>2.459902479095942E-2</v>
      </c>
      <c r="AF174">
        <v>1.0669127990566987</v>
      </c>
      <c r="AG174" s="15">
        <v>0.30092926481100113</v>
      </c>
      <c r="AH174">
        <v>-2.5654391309686501E-2</v>
      </c>
      <c r="AI174">
        <v>7.8144420097261774E-2</v>
      </c>
      <c r="AJ174"/>
      <c r="AK174"/>
    </row>
    <row r="175" spans="1:37" ht="15" thickBot="1" x14ac:dyDescent="0.4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AC175" s="17" t="s">
        <v>9</v>
      </c>
      <c r="AD175" s="11">
        <v>5.2734104162763133E-2</v>
      </c>
      <c r="AE175" s="11">
        <v>0.35146551393980158</v>
      </c>
      <c r="AF175" s="11">
        <v>0.15004062154386885</v>
      </c>
      <c r="AG175" s="17">
        <v>0.88249834505745017</v>
      </c>
      <c r="AH175" s="11">
        <v>-0.68879331221862306</v>
      </c>
      <c r="AI175" s="11">
        <v>0.79426152054414934</v>
      </c>
      <c r="AJ175"/>
      <c r="AK175"/>
    </row>
    <row r="176" spans="1:37" ht="14.5" x14ac:dyDescent="0.3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AC176"/>
      <c r="AD176"/>
      <c r="AE176"/>
      <c r="AF176"/>
      <c r="AG176"/>
      <c r="AH176"/>
      <c r="AI176"/>
      <c r="AJ176"/>
      <c r="AK176"/>
    </row>
    <row r="177" spans="1:37" ht="14.5" x14ac:dyDescent="0.3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AC177"/>
      <c r="AD177"/>
      <c r="AE177"/>
      <c r="AF177"/>
      <c r="AG177"/>
      <c r="AH177"/>
      <c r="AI177"/>
      <c r="AJ177"/>
      <c r="AK177"/>
    </row>
    <row r="178" spans="1:37" ht="14.5" x14ac:dyDescent="0.3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AC178" s="10" t="s">
        <v>166</v>
      </c>
      <c r="AD178"/>
      <c r="AE178"/>
      <c r="AF178"/>
      <c r="AG178"/>
      <c r="AH178"/>
      <c r="AI178"/>
      <c r="AJ178"/>
      <c r="AK178"/>
    </row>
    <row r="179" spans="1:37" ht="14.5" x14ac:dyDescent="0.3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</row>
    <row r="180" spans="1:37" ht="14.5" x14ac:dyDescent="0.3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</row>
    <row r="181" spans="1:37" ht="14.5" x14ac:dyDescent="0.3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AC181" t="s">
        <v>38</v>
      </c>
      <c r="AD181"/>
      <c r="AE181"/>
      <c r="AF181"/>
      <c r="AG181"/>
      <c r="AH181"/>
      <c r="AI181"/>
      <c r="AJ181"/>
      <c r="AK181"/>
    </row>
    <row r="182" spans="1:37" ht="15" thickBot="1" x14ac:dyDescent="0.4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AC182"/>
      <c r="AD182"/>
      <c r="AE182"/>
      <c r="AF182"/>
      <c r="AG182"/>
      <c r="AH182"/>
      <c r="AI182"/>
      <c r="AJ182"/>
      <c r="AK182"/>
    </row>
    <row r="183" spans="1:37" ht="14.5" x14ac:dyDescent="0.3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AC183" s="13" t="s">
        <v>39</v>
      </c>
      <c r="AD183" s="13"/>
      <c r="AE183"/>
      <c r="AF183"/>
      <c r="AG183"/>
      <c r="AH183"/>
      <c r="AI183"/>
      <c r="AJ183"/>
      <c r="AK183"/>
    </row>
    <row r="184" spans="1:37" ht="14.5" x14ac:dyDescent="0.3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AC184" t="s">
        <v>40</v>
      </c>
      <c r="AD184">
        <v>0.99583954351761361</v>
      </c>
      <c r="AE184"/>
      <c r="AF184"/>
      <c r="AG184"/>
      <c r="AH184"/>
      <c r="AI184"/>
      <c r="AJ184"/>
      <c r="AK184"/>
    </row>
    <row r="185" spans="1:37" ht="14.5" x14ac:dyDescent="0.3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AC185" t="s">
        <v>41</v>
      </c>
      <c r="AD185" s="7">
        <v>0.99169639643336915</v>
      </c>
      <c r="AE185"/>
      <c r="AF185"/>
      <c r="AG185"/>
      <c r="AH185"/>
      <c r="AI185"/>
      <c r="AJ185"/>
      <c r="AK185"/>
    </row>
    <row r="186" spans="1:37" ht="14.5" x14ac:dyDescent="0.3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AC186" t="s">
        <v>42</v>
      </c>
      <c r="AD186">
        <v>0.98910152031879695</v>
      </c>
      <c r="AE186"/>
      <c r="AF186"/>
      <c r="AG186"/>
      <c r="AH186"/>
      <c r="AI186"/>
      <c r="AJ186"/>
      <c r="AK186"/>
    </row>
    <row r="187" spans="1:37" ht="14.5" x14ac:dyDescent="0.3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AC187" t="s">
        <v>43</v>
      </c>
      <c r="AD187">
        <v>0.52869454251900205</v>
      </c>
      <c r="AE187"/>
      <c r="AF187"/>
      <c r="AG187"/>
      <c r="AH187"/>
      <c r="AI187"/>
      <c r="AJ187"/>
      <c r="AK187"/>
    </row>
    <row r="188" spans="1:37" ht="15" thickBot="1" x14ac:dyDescent="0.4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AC188" s="11" t="s">
        <v>44</v>
      </c>
      <c r="AD188" s="11">
        <v>22</v>
      </c>
      <c r="AE188"/>
      <c r="AF188"/>
      <c r="AG188"/>
      <c r="AH188"/>
      <c r="AI188"/>
      <c r="AJ188"/>
      <c r="AK188"/>
    </row>
    <row r="189" spans="1:37" ht="14.5" x14ac:dyDescent="0.3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AC189"/>
      <c r="AD189"/>
      <c r="AE189"/>
      <c r="AF189"/>
      <c r="AG189"/>
      <c r="AH189"/>
      <c r="AI189"/>
      <c r="AJ189"/>
      <c r="AK189"/>
    </row>
    <row r="190" spans="1:37" ht="15" thickBot="1" x14ac:dyDescent="0.4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AC190" t="s">
        <v>45</v>
      </c>
      <c r="AD190"/>
      <c r="AE190"/>
      <c r="AF190"/>
      <c r="AG190"/>
      <c r="AH190"/>
      <c r="AI190"/>
      <c r="AJ190"/>
      <c r="AK190"/>
    </row>
    <row r="191" spans="1:37" ht="14.5" x14ac:dyDescent="0.3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AC191" s="12"/>
      <c r="AD191" s="12" t="s">
        <v>50</v>
      </c>
      <c r="AE191" s="12" t="s">
        <v>51</v>
      </c>
      <c r="AF191" s="12" t="s">
        <v>52</v>
      </c>
      <c r="AG191" s="12" t="s">
        <v>53</v>
      </c>
      <c r="AH191" s="12" t="s">
        <v>54</v>
      </c>
      <c r="AI191"/>
      <c r="AJ191"/>
      <c r="AK191"/>
    </row>
    <row r="192" spans="1:37" ht="14.5" x14ac:dyDescent="0.3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AC192" t="s">
        <v>46</v>
      </c>
      <c r="AD192">
        <v>5</v>
      </c>
      <c r="AE192">
        <v>534.12359792662903</v>
      </c>
      <c r="AF192">
        <v>106.82471958532581</v>
      </c>
      <c r="AG192">
        <v>382.17485253506504</v>
      </c>
      <c r="AH192">
        <v>4.7259240619238714E-16</v>
      </c>
      <c r="AI192"/>
      <c r="AJ192"/>
      <c r="AK192"/>
    </row>
    <row r="193" spans="1:37" ht="14.5" x14ac:dyDescent="0.3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AC193" t="s">
        <v>47</v>
      </c>
      <c r="AD193">
        <v>16</v>
      </c>
      <c r="AE193">
        <v>4.4722867086300298</v>
      </c>
      <c r="AF193">
        <v>0.27951791928937686</v>
      </c>
      <c r="AG193"/>
      <c r="AH193"/>
      <c r="AI193"/>
      <c r="AJ193"/>
      <c r="AK193"/>
    </row>
    <row r="194" spans="1:37" ht="15" thickBot="1" x14ac:dyDescent="0.4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AC194" s="11" t="s">
        <v>48</v>
      </c>
      <c r="AD194" s="11">
        <v>21</v>
      </c>
      <c r="AE194" s="11">
        <v>538.59588463525904</v>
      </c>
      <c r="AF194" s="11"/>
      <c r="AG194" s="11"/>
      <c r="AH194" s="11"/>
      <c r="AI194"/>
      <c r="AJ194"/>
      <c r="AK194"/>
    </row>
    <row r="195" spans="1:37" ht="15" thickBot="1" x14ac:dyDescent="0.4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AC195"/>
      <c r="AD195"/>
      <c r="AE195"/>
      <c r="AF195"/>
      <c r="AG195"/>
      <c r="AH195"/>
      <c r="AI195"/>
      <c r="AJ195"/>
      <c r="AK195"/>
    </row>
    <row r="196" spans="1:37" ht="14.5" x14ac:dyDescent="0.3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AC196" s="12"/>
      <c r="AD196" s="12" t="s">
        <v>55</v>
      </c>
      <c r="AE196" s="12" t="s">
        <v>43</v>
      </c>
      <c r="AF196" s="12" t="s">
        <v>56</v>
      </c>
      <c r="AG196" s="12" t="s">
        <v>57</v>
      </c>
      <c r="AH196" s="12" t="s">
        <v>58</v>
      </c>
      <c r="AI196" s="12" t="s">
        <v>59</v>
      </c>
      <c r="AJ196" s="12" t="s">
        <v>60</v>
      </c>
      <c r="AK196" s="12" t="s">
        <v>61</v>
      </c>
    </row>
    <row r="197" spans="1:37" ht="14.5" x14ac:dyDescent="0.3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AC197" t="s">
        <v>49</v>
      </c>
      <c r="AD197">
        <v>-3.9450766289451908</v>
      </c>
      <c r="AE197">
        <v>0.91029517605672738</v>
      </c>
      <c r="AF197">
        <v>-4.3338432771166779</v>
      </c>
      <c r="AG197">
        <v>5.1318254833040749E-4</v>
      </c>
      <c r="AH197">
        <v>-5.8748161965233923</v>
      </c>
      <c r="AI197">
        <v>-2.0153370613669894</v>
      </c>
      <c r="AJ197">
        <v>-5.8748161965233923</v>
      </c>
      <c r="AK197">
        <v>-2.0153370613669894</v>
      </c>
    </row>
    <row r="198" spans="1:37" ht="14.5" x14ac:dyDescent="0.3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AC198" t="s">
        <v>69</v>
      </c>
      <c r="AD198">
        <v>0.58698765990939694</v>
      </c>
      <c r="AE198">
        <v>0.13797094852254324</v>
      </c>
      <c r="AF198">
        <v>4.2544294012263624</v>
      </c>
      <c r="AG198">
        <v>6.0556657362944753E-4</v>
      </c>
      <c r="AH198">
        <v>0.29450231499787455</v>
      </c>
      <c r="AI198">
        <v>0.87947300482091939</v>
      </c>
      <c r="AJ198">
        <v>0.29450231499787455</v>
      </c>
      <c r="AK198">
        <v>0.87947300482091939</v>
      </c>
    </row>
    <row r="199" spans="1:37" ht="14.5" x14ac:dyDescent="0.3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AC199" t="s">
        <v>7</v>
      </c>
      <c r="AD199">
        <v>6.8812964968523902E-3</v>
      </c>
      <c r="AE199">
        <v>2.5634661615398617E-3</v>
      </c>
      <c r="AF199">
        <v>2.6843718868201596</v>
      </c>
      <c r="AG199">
        <v>1.628468205457502E-2</v>
      </c>
      <c r="AH199">
        <v>1.4469909966296672E-3</v>
      </c>
      <c r="AI199">
        <v>1.2315601997075112E-2</v>
      </c>
      <c r="AJ199">
        <v>1.4469909966296672E-3</v>
      </c>
      <c r="AK199">
        <v>1.2315601997075112E-2</v>
      </c>
    </row>
    <row r="200" spans="1:37" ht="14.5" x14ac:dyDescent="0.3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AC200" t="s">
        <v>82</v>
      </c>
      <c r="AD200">
        <v>4.9237710958063216E-3</v>
      </c>
      <c r="AE200">
        <v>6.9425790383878007E-3</v>
      </c>
      <c r="AF200">
        <v>0.70921354565517702</v>
      </c>
      <c r="AG200" s="15">
        <v>0.48839860553730563</v>
      </c>
      <c r="AH200">
        <v>-9.7938389979343819E-3</v>
      </c>
      <c r="AI200">
        <v>1.9641381189547023E-2</v>
      </c>
      <c r="AJ200">
        <v>-9.7938389979343819E-3</v>
      </c>
      <c r="AK200">
        <v>1.9641381189547023E-2</v>
      </c>
    </row>
    <row r="201" spans="1:37" ht="14.5" x14ac:dyDescent="0.3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AC201" t="s">
        <v>9</v>
      </c>
      <c r="AD201">
        <v>0.15069928777521971</v>
      </c>
      <c r="AE201">
        <v>9.7152643258645685E-2</v>
      </c>
      <c r="AF201">
        <v>1.5511599347227114</v>
      </c>
      <c r="AG201" s="15">
        <v>0.14041655055770697</v>
      </c>
      <c r="AH201">
        <v>-5.525511550213541E-2</v>
      </c>
      <c r="AI201">
        <v>0.35665369105257483</v>
      </c>
      <c r="AJ201">
        <v>-5.525511550213541E-2</v>
      </c>
      <c r="AK201">
        <v>0.35665369105257483</v>
      </c>
    </row>
    <row r="202" spans="1:37" ht="15" thickBot="1" x14ac:dyDescent="0.4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AC202" s="11" t="s">
        <v>159</v>
      </c>
      <c r="AD202" s="11">
        <v>394.49960486057637</v>
      </c>
      <c r="AE202" s="11">
        <v>27.381125411506847</v>
      </c>
      <c r="AF202" s="11">
        <v>14.407720607962627</v>
      </c>
      <c r="AG202" s="11">
        <v>1.3958490096503505E-10</v>
      </c>
      <c r="AH202" s="11">
        <v>336.45421200208125</v>
      </c>
      <c r="AI202" s="11">
        <v>452.54499771907149</v>
      </c>
      <c r="AJ202" s="11">
        <v>336.45421200208125</v>
      </c>
      <c r="AK202" s="11">
        <v>452.54499771907149</v>
      </c>
    </row>
    <row r="203" spans="1:37" ht="14.5" x14ac:dyDescent="0.3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AC203"/>
      <c r="AD203"/>
      <c r="AE203"/>
      <c r="AF203"/>
      <c r="AG203"/>
      <c r="AH203"/>
      <c r="AI203"/>
      <c r="AJ203"/>
      <c r="AK203"/>
    </row>
    <row r="204" spans="1:37" ht="14.5" x14ac:dyDescent="0.3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AC204"/>
      <c r="AD204"/>
      <c r="AE204"/>
      <c r="AF204"/>
      <c r="AG204"/>
      <c r="AH204"/>
      <c r="AI204"/>
      <c r="AJ204"/>
      <c r="AK204"/>
    </row>
    <row r="205" spans="1:37" ht="14.5" x14ac:dyDescent="0.3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AC205"/>
      <c r="AD205"/>
      <c r="AE205"/>
      <c r="AF205"/>
      <c r="AG205"/>
      <c r="AH205"/>
      <c r="AI205"/>
      <c r="AJ205"/>
      <c r="AK205"/>
    </row>
    <row r="206" spans="1:37" ht="14.5" x14ac:dyDescent="0.3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</row>
    <row r="207" spans="1:37" ht="14.5" x14ac:dyDescent="0.3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</row>
    <row r="208" spans="1:37" ht="14.5" x14ac:dyDescent="0.3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</row>
    <row r="209" spans="1:25" ht="14.5" x14ac:dyDescent="0.3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</row>
    <row r="210" spans="1:25" ht="14.5" x14ac:dyDescent="0.3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</row>
    <row r="211" spans="1:25" ht="14.5" x14ac:dyDescent="0.3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</row>
    <row r="212" spans="1:25" ht="14.5" x14ac:dyDescent="0.3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</row>
    <row r="213" spans="1:25" ht="14.5" x14ac:dyDescent="0.3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</row>
    <row r="214" spans="1:25" ht="14.5" x14ac:dyDescent="0.3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</row>
    <row r="215" spans="1:25" ht="14.5" x14ac:dyDescent="0.3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</row>
    <row r="216" spans="1:25" ht="14.5" x14ac:dyDescent="0.3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</row>
    <row r="217" spans="1:25" ht="14.5" x14ac:dyDescent="0.3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</row>
    <row r="218" spans="1:25" ht="14.5" x14ac:dyDescent="0.3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</row>
    <row r="219" spans="1:25" ht="14.5" x14ac:dyDescent="0.3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</row>
    <row r="220" spans="1:25" ht="14.5" x14ac:dyDescent="0.3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</row>
    <row r="221" spans="1:25" ht="14.5" x14ac:dyDescent="0.3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</row>
    <row r="222" spans="1:25" ht="14.5" x14ac:dyDescent="0.3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</row>
    <row r="223" spans="1:25" ht="14.5" x14ac:dyDescent="0.3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</row>
    <row r="224" spans="1:25" ht="14.5" x14ac:dyDescent="0.3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</row>
    <row r="225" spans="1:25" ht="14.5" x14ac:dyDescent="0.3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</row>
    <row r="226" spans="1:25" ht="14.5" x14ac:dyDescent="0.3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</row>
    <row r="227" spans="1:25" ht="14.5" x14ac:dyDescent="0.3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</row>
    <row r="228" spans="1:25" ht="14.5" x14ac:dyDescent="0.3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</row>
    <row r="229" spans="1:25" ht="14.5" x14ac:dyDescent="0.3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</row>
    <row r="230" spans="1:25" ht="14.5" x14ac:dyDescent="0.3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</row>
    <row r="231" spans="1:25" ht="14.5" x14ac:dyDescent="0.3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</row>
    <row r="232" spans="1:25" ht="14.5" x14ac:dyDescent="0.3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</row>
    <row r="233" spans="1:25" ht="14.5" x14ac:dyDescent="0.3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</row>
    <row r="234" spans="1:25" ht="14.5" x14ac:dyDescent="0.3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</row>
    <row r="235" spans="1:25" ht="14.5" x14ac:dyDescent="0.3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</row>
    <row r="236" spans="1:25" ht="14.5" x14ac:dyDescent="0.3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</row>
    <row r="237" spans="1:25" ht="14.5" x14ac:dyDescent="0.3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</row>
    <row r="238" spans="1:25" ht="14.5" x14ac:dyDescent="0.3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</row>
    <row r="239" spans="1:25" ht="14.5" x14ac:dyDescent="0.3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</row>
    <row r="240" spans="1:25" ht="14.5" x14ac:dyDescent="0.3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</row>
    <row r="241" spans="1:25" ht="14.5" x14ac:dyDescent="0.3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</row>
    <row r="242" spans="1:25" ht="14.5" x14ac:dyDescent="0.3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</row>
    <row r="243" spans="1:25" ht="14.5" x14ac:dyDescent="0.3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</row>
    <row r="244" spans="1:25" ht="14.5" x14ac:dyDescent="0.3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</row>
    <row r="245" spans="1:25" ht="14.5" x14ac:dyDescent="0.3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</row>
    <row r="246" spans="1:25" ht="14.5" x14ac:dyDescent="0.3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</row>
    <row r="247" spans="1:25" ht="14.5" x14ac:dyDescent="0.3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</row>
    <row r="248" spans="1:25" ht="14.5" x14ac:dyDescent="0.3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</row>
    <row r="249" spans="1:25" ht="14.5" x14ac:dyDescent="0.3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</row>
    <row r="250" spans="1:25" ht="14.5" x14ac:dyDescent="0.3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</row>
    <row r="251" spans="1:25" ht="14.5" x14ac:dyDescent="0.3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</row>
    <row r="252" spans="1:25" ht="14.5" x14ac:dyDescent="0.3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</row>
    <row r="253" spans="1:25" ht="14.5" x14ac:dyDescent="0.3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</row>
  </sheetData>
  <mergeCells count="2">
    <mergeCell ref="D1:F1"/>
    <mergeCell ref="J1:L1"/>
  </mergeCells>
  <conditionalFormatting sqref="Y5:Y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4:Y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B4689-05B2-40D2-B214-C12B41E6B3E5}">
  <dimension ref="A1:AR339"/>
  <sheetViews>
    <sheetView topLeftCell="O105" workbookViewId="0">
      <selection activeCell="AM126" sqref="AM126:AM128"/>
    </sheetView>
  </sheetViews>
  <sheetFormatPr defaultColWidth="8.90625" defaultRowHeight="14.5" x14ac:dyDescent="0.35"/>
  <cols>
    <col min="1" max="1" width="9" style="4" bestFit="1" customWidth="1"/>
    <col min="2" max="2" width="9" style="4" hidden="1" customWidth="1"/>
    <col min="3" max="3" width="11" style="4" bestFit="1" customWidth="1"/>
    <col min="4" max="4" width="11.36328125" style="4" customWidth="1"/>
    <col min="5" max="6" width="9" style="4" bestFit="1" customWidth="1"/>
    <col min="7" max="7" width="12.36328125" style="4" bestFit="1" customWidth="1"/>
    <col min="8" max="8" width="12.36328125" style="4" customWidth="1"/>
    <col min="9" max="9" width="9" style="4" bestFit="1" customWidth="1"/>
    <col min="10" max="10" width="11.36328125" style="4" customWidth="1"/>
    <col min="11" max="13" width="9" style="4" bestFit="1" customWidth="1"/>
    <col min="14" max="15" width="9" style="4" customWidth="1"/>
    <col min="16" max="18" width="9" style="4" hidden="1" customWidth="1"/>
    <col min="19" max="23" width="11.36328125" style="4" hidden="1" customWidth="1"/>
    <col min="24" max="24" width="8.7265625"/>
    <col min="25" max="27" width="11.36328125" style="4" hidden="1" customWidth="1"/>
    <col min="28" max="28" width="8.90625" style="4"/>
    <col min="29" max="29" width="20.6328125" style="4" bestFit="1" customWidth="1"/>
    <col min="30" max="30" width="9" style="4" bestFit="1" customWidth="1"/>
    <col min="31" max="34" width="8.90625" style="4"/>
    <col min="35" max="35" width="9" style="4" bestFit="1" customWidth="1"/>
    <col min="36" max="41" width="8.90625" style="4"/>
    <col min="42" max="42" width="9" style="4" bestFit="1" customWidth="1"/>
    <col min="43" max="16384" width="8.90625" style="4"/>
  </cols>
  <sheetData>
    <row r="1" spans="1:43" x14ac:dyDescent="0.35">
      <c r="E1" s="304" t="s">
        <v>63</v>
      </c>
      <c r="F1" s="304"/>
      <c r="G1" s="304"/>
      <c r="H1" s="104" t="s">
        <v>89</v>
      </c>
      <c r="K1" s="304" t="s">
        <v>63</v>
      </c>
      <c r="L1" s="304"/>
      <c r="M1" s="304"/>
      <c r="N1" s="104" t="s">
        <v>89</v>
      </c>
      <c r="O1" s="104" t="s">
        <v>89</v>
      </c>
    </row>
    <row r="2" spans="1:43" ht="70" x14ac:dyDescent="0.35">
      <c r="A2" s="1" t="s">
        <v>0</v>
      </c>
      <c r="B2" s="2" t="s">
        <v>97</v>
      </c>
      <c r="C2" s="2" t="s">
        <v>1</v>
      </c>
      <c r="D2" s="2" t="s">
        <v>6</v>
      </c>
      <c r="E2" s="1" t="s">
        <v>7</v>
      </c>
      <c r="F2" s="2" t="s">
        <v>8</v>
      </c>
      <c r="G2" s="1" t="s">
        <v>9</v>
      </c>
      <c r="H2" s="1" t="s">
        <v>159</v>
      </c>
      <c r="I2" s="1" t="s">
        <v>10</v>
      </c>
      <c r="J2" s="2" t="s">
        <v>69</v>
      </c>
      <c r="K2" s="1" t="s">
        <v>7</v>
      </c>
      <c r="L2" s="1" t="s">
        <v>11</v>
      </c>
      <c r="M2" s="1" t="s">
        <v>9</v>
      </c>
      <c r="N2" s="1" t="s">
        <v>159</v>
      </c>
      <c r="O2" s="1" t="s">
        <v>7</v>
      </c>
      <c r="P2" s="2" t="s">
        <v>98</v>
      </c>
      <c r="Q2" s="1" t="s">
        <v>99</v>
      </c>
      <c r="R2" s="1" t="s">
        <v>100</v>
      </c>
      <c r="S2" s="2" t="s">
        <v>2</v>
      </c>
      <c r="T2" s="2" t="s">
        <v>3</v>
      </c>
      <c r="U2" s="2" t="s">
        <v>4</v>
      </c>
      <c r="V2" s="2" t="s">
        <v>5</v>
      </c>
      <c r="W2" s="2" t="s">
        <v>68</v>
      </c>
      <c r="Y2" s="2" t="s">
        <v>70</v>
      </c>
      <c r="Z2" s="2" t="s">
        <v>71</v>
      </c>
      <c r="AA2" s="2" t="s">
        <v>72</v>
      </c>
      <c r="AD2" s="2"/>
      <c r="AE2" s="1"/>
      <c r="AF2" s="2"/>
      <c r="AG2" s="1"/>
      <c r="AH2" s="1"/>
      <c r="AI2" s="1"/>
      <c r="AJ2" s="1"/>
      <c r="AK2" s="1"/>
    </row>
    <row r="3" spans="1:43" x14ac:dyDescent="0.35">
      <c r="A3" s="3" t="s">
        <v>83</v>
      </c>
      <c r="B3" s="41">
        <f t="shared" ref="B3:B40" si="0">F4-P3</f>
        <v>141.12</v>
      </c>
      <c r="C3" s="4">
        <v>40</v>
      </c>
      <c r="H3" s="4">
        <f>I3/O3</f>
        <v>1.7491855144932079E-4</v>
      </c>
      <c r="I3" s="4">
        <v>8.5580000000000003E-2</v>
      </c>
      <c r="N3" s="4">
        <f>I3/O3</f>
        <v>1.7491855144932079E-4</v>
      </c>
      <c r="O3" s="4">
        <v>489.25628122866732</v>
      </c>
      <c r="P3" s="42">
        <f>0.64*P4</f>
        <v>106.88</v>
      </c>
      <c r="Q3" s="5">
        <f>0.84*Q4</f>
        <v>19.664400000000001</v>
      </c>
      <c r="R3" s="23">
        <f t="shared" ref="R3:R40" si="1">L4-Q3</f>
        <v>8.6810799999999979</v>
      </c>
    </row>
    <row r="4" spans="1:43" x14ac:dyDescent="0.35">
      <c r="A4" s="3" t="s">
        <v>84</v>
      </c>
      <c r="B4" s="41">
        <f t="shared" si="0"/>
        <v>414</v>
      </c>
      <c r="C4" s="4">
        <v>40</v>
      </c>
      <c r="D4" s="4">
        <v>40</v>
      </c>
      <c r="E4" s="4">
        <v>489.25628122866732</v>
      </c>
      <c r="F4" s="4">
        <v>248</v>
      </c>
      <c r="G4" s="4">
        <v>10.97</v>
      </c>
      <c r="H4" s="4">
        <f t="shared" ref="H4:H40" si="2">I4/O4</f>
        <v>1.1994247199482011E-4</v>
      </c>
      <c r="I4" s="4">
        <v>7.2139999999999996E-2</v>
      </c>
      <c r="K4" s="4">
        <v>489.25628122866732</v>
      </c>
      <c r="L4" s="5">
        <v>28.345479999999998</v>
      </c>
      <c r="M4" s="4">
        <v>10.97</v>
      </c>
      <c r="N4" s="4">
        <f t="shared" ref="N4:N40" si="3">I4/O4</f>
        <v>1.1994247199482011E-4</v>
      </c>
      <c r="O4" s="4">
        <v>601.45500422165276</v>
      </c>
      <c r="P4" s="43">
        <v>167</v>
      </c>
      <c r="Q4" s="44">
        <v>23.41</v>
      </c>
      <c r="R4" s="23">
        <f t="shared" si="1"/>
        <v>40.195170000000005</v>
      </c>
      <c r="W4" s="4">
        <v>8.5580000000000003E-2</v>
      </c>
      <c r="AC4"/>
      <c r="AD4"/>
      <c r="AE4"/>
      <c r="AF4"/>
      <c r="AI4" s="7" t="s">
        <v>77</v>
      </c>
    </row>
    <row r="5" spans="1:43" x14ac:dyDescent="0.35">
      <c r="A5" s="3" t="s">
        <v>85</v>
      </c>
      <c r="B5" s="41">
        <f t="shared" si="0"/>
        <v>852</v>
      </c>
      <c r="C5" s="4">
        <v>54</v>
      </c>
      <c r="D5" s="4">
        <v>40</v>
      </c>
      <c r="E5" s="4">
        <v>601.45500422165276</v>
      </c>
      <c r="F5" s="4">
        <v>581</v>
      </c>
      <c r="G5" s="4">
        <v>10.135</v>
      </c>
      <c r="H5" s="4">
        <f t="shared" si="2"/>
        <v>1.498798186702927E-4</v>
      </c>
      <c r="I5" s="4">
        <v>0.11168</v>
      </c>
      <c r="J5" s="4">
        <v>8.5580000000000003E-2</v>
      </c>
      <c r="K5" s="4">
        <v>601.45500422165276</v>
      </c>
      <c r="L5" s="5">
        <v>63.605170000000001</v>
      </c>
      <c r="M5" s="4">
        <v>10.135</v>
      </c>
      <c r="N5" s="4">
        <f t="shared" si="3"/>
        <v>1.498798186702927E-4</v>
      </c>
      <c r="O5" s="4">
        <v>745.13033836580041</v>
      </c>
      <c r="P5" s="43">
        <v>275</v>
      </c>
      <c r="Q5" s="44">
        <v>29.52</v>
      </c>
      <c r="R5" s="23">
        <f t="shared" si="1"/>
        <v>64.198260000000005</v>
      </c>
      <c r="S5" s="4">
        <v>40</v>
      </c>
      <c r="W5" s="4">
        <v>7.2139999999999996E-2</v>
      </c>
      <c r="AC5" s="10" t="s">
        <v>62</v>
      </c>
      <c r="AD5"/>
      <c r="AE5"/>
      <c r="AI5"/>
      <c r="AP5"/>
    </row>
    <row r="6" spans="1:43" ht="16.5" x14ac:dyDescent="0.35">
      <c r="A6" s="3" t="s">
        <v>86</v>
      </c>
      <c r="B6" s="41">
        <f t="shared" si="0"/>
        <v>1553</v>
      </c>
      <c r="C6" s="4">
        <v>48</v>
      </c>
      <c r="D6" s="4">
        <v>54</v>
      </c>
      <c r="E6" s="4">
        <v>745.13033836580041</v>
      </c>
      <c r="F6" s="4">
        <v>1127</v>
      </c>
      <c r="G6" s="4">
        <v>9.5708330000000004</v>
      </c>
      <c r="H6" s="4">
        <f t="shared" si="2"/>
        <v>7.9369698184966552E-5</v>
      </c>
      <c r="I6" s="4">
        <v>7.2239999999999999E-2</v>
      </c>
      <c r="J6" s="4">
        <v>7.2139999999999996E-2</v>
      </c>
      <c r="K6" s="4">
        <v>745.13033836580041</v>
      </c>
      <c r="L6" s="5">
        <v>93.718260000000001</v>
      </c>
      <c r="M6" s="4">
        <v>9.5708330000000004</v>
      </c>
      <c r="N6" s="4">
        <f t="shared" si="3"/>
        <v>7.9369698184966552E-5</v>
      </c>
      <c r="O6" s="4">
        <v>910.17103065767992</v>
      </c>
      <c r="P6" s="43">
        <v>557</v>
      </c>
      <c r="Q6" s="44">
        <v>39.69</v>
      </c>
      <c r="R6" s="23">
        <f t="shared" si="1"/>
        <v>75.96866</v>
      </c>
      <c r="S6" s="4">
        <v>40</v>
      </c>
      <c r="T6" s="4">
        <v>40</v>
      </c>
      <c r="W6" s="4">
        <v>0.11168</v>
      </c>
      <c r="Y6" s="4">
        <v>8.5580000000000003E-2</v>
      </c>
      <c r="AC6" s="236" t="s">
        <v>63</v>
      </c>
      <c r="AD6" s="237">
        <f>CORREL(C4:C40,D4:D40)</f>
        <v>0.89802210702199148</v>
      </c>
      <c r="AE6" s="4" t="str">
        <f>IF(AD6&gt;0.7,"Strong Correlation",IF(AD6&gt;0.3,"Moderate Correlation",IF(AD6&gt;0,"Weak Correlation")))</f>
        <v>Strong Correlation</v>
      </c>
      <c r="AI6" s="10" t="s">
        <v>75</v>
      </c>
      <c r="AP6"/>
    </row>
    <row r="7" spans="1:43" ht="16.5" x14ac:dyDescent="0.35">
      <c r="A7" s="3" t="s">
        <v>87</v>
      </c>
      <c r="B7" s="41">
        <f t="shared" si="0"/>
        <v>2000</v>
      </c>
      <c r="C7" s="4">
        <v>94</v>
      </c>
      <c r="D7" s="4">
        <v>48</v>
      </c>
      <c r="E7" s="4">
        <v>910.17103065767992</v>
      </c>
      <c r="F7" s="4">
        <v>2110</v>
      </c>
      <c r="G7" s="4">
        <v>9.675834</v>
      </c>
      <c r="H7" s="4">
        <f t="shared" si="2"/>
        <v>5.1855264145331443E-4</v>
      </c>
      <c r="I7" s="4">
        <v>0.48066000000000003</v>
      </c>
      <c r="J7" s="4">
        <v>0.11168</v>
      </c>
      <c r="K7" s="4">
        <v>910.17103065767992</v>
      </c>
      <c r="L7" s="5">
        <v>115.65866</v>
      </c>
      <c r="M7" s="4">
        <v>9.675834</v>
      </c>
      <c r="N7" s="4">
        <f t="shared" si="3"/>
        <v>5.1855264145331443E-4</v>
      </c>
      <c r="O7" s="4">
        <v>926.92614322219038</v>
      </c>
      <c r="P7" s="43">
        <v>704</v>
      </c>
      <c r="Q7" s="44">
        <v>39.72</v>
      </c>
      <c r="R7" s="23">
        <f t="shared" si="1"/>
        <v>122.00585000000001</v>
      </c>
      <c r="S7" s="4">
        <v>54</v>
      </c>
      <c r="T7" s="4">
        <v>40</v>
      </c>
      <c r="U7" s="4">
        <v>40</v>
      </c>
      <c r="W7" s="4">
        <v>7.2239999999999999E-2</v>
      </c>
      <c r="Y7" s="4">
        <v>7.2139999999999996E-2</v>
      </c>
      <c r="Z7" s="4">
        <v>8.5580000000000003E-2</v>
      </c>
      <c r="AC7" s="238" t="s">
        <v>64</v>
      </c>
      <c r="AD7" s="239">
        <f>CORREL(C5:C40,S5:S40)</f>
        <v>0.73528078797666785</v>
      </c>
      <c r="AE7" s="4" t="str">
        <f t="shared" ref="AE7:AE10" si="4">IF(AD7&gt;0.7,"Strong Correlation",IF(AD7&gt;0.3,"Moderate Correlation",IF(AD7&gt;0,"Weak Correlation")))</f>
        <v>Strong Correlation</v>
      </c>
      <c r="AP7"/>
    </row>
    <row r="8" spans="1:43" ht="16.5" x14ac:dyDescent="0.35">
      <c r="A8" s="3" t="s">
        <v>88</v>
      </c>
      <c r="B8" s="41">
        <f t="shared" si="0"/>
        <v>1828</v>
      </c>
      <c r="C8" s="4">
        <v>94</v>
      </c>
      <c r="D8" s="4">
        <v>94</v>
      </c>
      <c r="E8" s="4">
        <v>926.92614322219038</v>
      </c>
      <c r="F8" s="4">
        <v>2704</v>
      </c>
      <c r="G8" s="4">
        <v>10.19083</v>
      </c>
      <c r="H8" s="4">
        <f t="shared" si="2"/>
        <v>1.8905727034751682E-4</v>
      </c>
      <c r="I8" s="4">
        <v>0.20668</v>
      </c>
      <c r="J8" s="4">
        <v>7.2239999999999999E-2</v>
      </c>
      <c r="K8" s="4">
        <v>926.92614322219038</v>
      </c>
      <c r="L8" s="5">
        <v>161.72585000000001</v>
      </c>
      <c r="M8" s="4">
        <v>10.19083</v>
      </c>
      <c r="N8" s="4">
        <f t="shared" si="3"/>
        <v>1.8905727034751682E-4</v>
      </c>
      <c r="O8" s="4">
        <v>1093.2137104280087</v>
      </c>
      <c r="P8" s="43">
        <v>603</v>
      </c>
      <c r="Q8" s="44">
        <v>32.479999999999997</v>
      </c>
      <c r="R8" s="23">
        <f t="shared" si="1"/>
        <v>83.85893999999999</v>
      </c>
      <c r="S8" s="4">
        <v>48</v>
      </c>
      <c r="T8" s="4">
        <v>54</v>
      </c>
      <c r="U8" s="4">
        <v>40</v>
      </c>
      <c r="V8" s="4">
        <v>40</v>
      </c>
      <c r="W8" s="4">
        <v>0.48066000000000003</v>
      </c>
      <c r="Y8" s="4">
        <v>0.11168</v>
      </c>
      <c r="Z8" s="4">
        <v>7.2139999999999996E-2</v>
      </c>
      <c r="AA8" s="4">
        <v>8.5580000000000003E-2</v>
      </c>
      <c r="AC8" s="238" t="s">
        <v>65</v>
      </c>
      <c r="AD8" s="239">
        <f>CORREL(C6:C40,T6:T40)</f>
        <v>0.65731417838064421</v>
      </c>
      <c r="AE8" s="4" t="str">
        <f t="shared" si="4"/>
        <v>Moderate Correlation</v>
      </c>
      <c r="AI8" t="s">
        <v>38</v>
      </c>
      <c r="AJ8"/>
      <c r="AK8"/>
      <c r="AL8"/>
      <c r="AM8"/>
      <c r="AN8"/>
      <c r="AO8"/>
      <c r="AP8"/>
      <c r="AQ8"/>
    </row>
    <row r="9" spans="1:43" ht="17" thickBot="1" x14ac:dyDescent="0.4">
      <c r="A9" s="3" t="s">
        <v>12</v>
      </c>
      <c r="B9" s="41">
        <f t="shared" si="0"/>
        <v>1536</v>
      </c>
      <c r="C9" s="4">
        <v>104</v>
      </c>
      <c r="D9" s="4">
        <v>94</v>
      </c>
      <c r="E9" s="4">
        <v>1093.2137104280087</v>
      </c>
      <c r="F9" s="4">
        <v>2431</v>
      </c>
      <c r="G9" s="4">
        <v>11.8025</v>
      </c>
      <c r="H9" s="4">
        <f t="shared" si="2"/>
        <v>3.3004124154662422E-4</v>
      </c>
      <c r="I9" s="4">
        <v>0.37716000000000005</v>
      </c>
      <c r="J9" s="4">
        <v>0.48066000000000003</v>
      </c>
      <c r="K9" s="4">
        <v>1093.2137104280087</v>
      </c>
      <c r="L9" s="5">
        <v>116.33893999999999</v>
      </c>
      <c r="M9" s="4">
        <v>11.8025</v>
      </c>
      <c r="N9" s="4">
        <f t="shared" si="3"/>
        <v>3.3004124154662422E-4</v>
      </c>
      <c r="O9" s="4">
        <v>1142.7662743982239</v>
      </c>
      <c r="P9" s="43">
        <v>603</v>
      </c>
      <c r="Q9" s="44">
        <v>14.63</v>
      </c>
      <c r="R9" s="23">
        <f t="shared" si="1"/>
        <v>51.408999999999999</v>
      </c>
      <c r="S9" s="4">
        <v>94</v>
      </c>
      <c r="T9" s="4">
        <v>48</v>
      </c>
      <c r="U9" s="4">
        <v>54</v>
      </c>
      <c r="V9" s="4">
        <v>40</v>
      </c>
      <c r="W9" s="4">
        <v>0.20668</v>
      </c>
      <c r="Y9" s="4">
        <v>7.2239999999999999E-2</v>
      </c>
      <c r="Z9" s="4">
        <v>0.11168</v>
      </c>
      <c r="AA9" s="4">
        <v>7.2139999999999996E-2</v>
      </c>
      <c r="AC9" s="238" t="s">
        <v>66</v>
      </c>
      <c r="AD9" s="239">
        <f>CORREL(C7:C40,U7:U40)</f>
        <v>0.58817447382139143</v>
      </c>
      <c r="AE9" s="4" t="str">
        <f t="shared" si="4"/>
        <v>Moderate Correlation</v>
      </c>
      <c r="AI9"/>
      <c r="AJ9"/>
      <c r="AK9"/>
      <c r="AL9"/>
      <c r="AM9"/>
      <c r="AN9"/>
      <c r="AO9"/>
      <c r="AP9"/>
      <c r="AQ9"/>
    </row>
    <row r="10" spans="1:43" ht="16.5" x14ac:dyDescent="0.35">
      <c r="A10" s="3" t="s">
        <v>13</v>
      </c>
      <c r="B10" s="41">
        <f t="shared" si="0"/>
        <v>1470</v>
      </c>
      <c r="C10" s="4">
        <v>132</v>
      </c>
      <c r="D10" s="4">
        <v>104</v>
      </c>
      <c r="E10" s="4">
        <v>1142.7662743982239</v>
      </c>
      <c r="F10" s="4">
        <v>2139</v>
      </c>
      <c r="G10" s="4">
        <v>10.105</v>
      </c>
      <c r="H10" s="4">
        <f t="shared" si="2"/>
        <v>2.5611313613619583E-4</v>
      </c>
      <c r="I10" s="4">
        <v>0.30213999999999996</v>
      </c>
      <c r="J10" s="4">
        <v>0.20668</v>
      </c>
      <c r="K10" s="4">
        <v>1142.7662743982239</v>
      </c>
      <c r="L10" s="5">
        <v>66.039000000000001</v>
      </c>
      <c r="M10" s="4">
        <v>10.105</v>
      </c>
      <c r="N10" s="4">
        <f t="shared" si="3"/>
        <v>2.5611313613619583E-4</v>
      </c>
      <c r="O10" s="4">
        <v>1179.7130149518296</v>
      </c>
      <c r="P10" s="43">
        <v>491</v>
      </c>
      <c r="Q10" s="44">
        <v>13.24</v>
      </c>
      <c r="R10" s="23">
        <f t="shared" si="1"/>
        <v>51.515139999999995</v>
      </c>
      <c r="S10" s="4">
        <v>94</v>
      </c>
      <c r="T10" s="4">
        <v>94</v>
      </c>
      <c r="U10" s="4">
        <v>48</v>
      </c>
      <c r="V10" s="4">
        <v>54</v>
      </c>
      <c r="W10" s="4">
        <v>0.37716000000000005</v>
      </c>
      <c r="Y10" s="4">
        <v>0.48066000000000003</v>
      </c>
      <c r="Z10" s="4">
        <v>7.2239999999999999E-2</v>
      </c>
      <c r="AA10" s="4">
        <v>0.11168</v>
      </c>
      <c r="AC10" s="238" t="s">
        <v>67</v>
      </c>
      <c r="AD10" s="239">
        <f>CORREL(C8:C40,V8:V40)</f>
        <v>0.47917683697687047</v>
      </c>
      <c r="AE10" s="4" t="str">
        <f t="shared" si="4"/>
        <v>Moderate Correlation</v>
      </c>
      <c r="AI10" s="13" t="s">
        <v>39</v>
      </c>
      <c r="AJ10" s="13"/>
      <c r="AK10"/>
      <c r="AL10"/>
      <c r="AM10"/>
      <c r="AN10"/>
      <c r="AO10"/>
      <c r="AP10"/>
      <c r="AQ10"/>
    </row>
    <row r="11" spans="1:43" x14ac:dyDescent="0.35">
      <c r="A11" s="3" t="s">
        <v>14</v>
      </c>
      <c r="B11" s="41">
        <f t="shared" si="0"/>
        <v>1503</v>
      </c>
      <c r="C11" s="4">
        <v>108</v>
      </c>
      <c r="D11" s="4">
        <v>132</v>
      </c>
      <c r="E11" s="4">
        <v>1179.7130149518296</v>
      </c>
      <c r="F11" s="4">
        <v>1961</v>
      </c>
      <c r="G11" s="4">
        <v>9.0633339999999993</v>
      </c>
      <c r="H11" s="4">
        <f t="shared" si="2"/>
        <v>2.8524918856274615E-4</v>
      </c>
      <c r="I11" s="4">
        <v>0.30277999999999999</v>
      </c>
      <c r="J11" s="4">
        <v>0.37716000000000005</v>
      </c>
      <c r="K11" s="4">
        <v>1179.7130149518296</v>
      </c>
      <c r="L11" s="5">
        <v>64.755139999999997</v>
      </c>
      <c r="M11" s="4">
        <v>9.0633339999999993</v>
      </c>
      <c r="N11" s="4">
        <f t="shared" si="3"/>
        <v>2.8524918856274615E-4</v>
      </c>
      <c r="O11" s="4">
        <v>1061.4578836335502</v>
      </c>
      <c r="P11" s="43">
        <v>564</v>
      </c>
      <c r="Q11" s="44">
        <v>24.53</v>
      </c>
      <c r="R11" s="23">
        <f t="shared" si="1"/>
        <v>36.66066</v>
      </c>
      <c r="S11" s="4">
        <v>104</v>
      </c>
      <c r="T11" s="4">
        <v>94</v>
      </c>
      <c r="U11" s="4">
        <v>94</v>
      </c>
      <c r="V11" s="4">
        <v>48</v>
      </c>
      <c r="W11" s="4">
        <v>0.30213999999999996</v>
      </c>
      <c r="Y11" s="4">
        <v>0.20668</v>
      </c>
      <c r="Z11" s="4">
        <v>0.48066000000000003</v>
      </c>
      <c r="AA11" s="4">
        <v>7.2239999999999999E-2</v>
      </c>
      <c r="AC11"/>
      <c r="AD11"/>
      <c r="AE11"/>
      <c r="AI11" t="s">
        <v>40</v>
      </c>
      <c r="AJ11">
        <v>0.87753982242538131</v>
      </c>
      <c r="AK11"/>
      <c r="AL11"/>
      <c r="AM11"/>
      <c r="AN11"/>
      <c r="AO11"/>
      <c r="AP11"/>
      <c r="AQ11"/>
    </row>
    <row r="12" spans="1:43" x14ac:dyDescent="0.35">
      <c r="A12" s="3" t="s">
        <v>15</v>
      </c>
      <c r="B12" s="41">
        <f t="shared" si="0"/>
        <v>1739</v>
      </c>
      <c r="C12" s="4">
        <v>122</v>
      </c>
      <c r="D12" s="4">
        <v>108</v>
      </c>
      <c r="E12" s="4">
        <v>1061.4578836335502</v>
      </c>
      <c r="F12" s="4">
        <v>2067</v>
      </c>
      <c r="G12" s="4">
        <v>7.479609</v>
      </c>
      <c r="H12" s="4">
        <f t="shared" si="2"/>
        <v>2.2410583456287575E-4</v>
      </c>
      <c r="I12" s="4">
        <v>0.25558000000000003</v>
      </c>
      <c r="J12" s="4">
        <v>0.30213999999999996</v>
      </c>
      <c r="K12" s="4">
        <v>1061.4578836335502</v>
      </c>
      <c r="L12" s="5">
        <v>61.190660000000001</v>
      </c>
      <c r="M12" s="4">
        <v>7.479609</v>
      </c>
      <c r="N12" s="4">
        <f t="shared" si="3"/>
        <v>2.2410583456287575E-4</v>
      </c>
      <c r="O12" s="4">
        <v>1140.4433110744994</v>
      </c>
      <c r="P12" s="43">
        <v>671</v>
      </c>
      <c r="Q12" s="44">
        <v>35.29</v>
      </c>
      <c r="R12" s="23">
        <f t="shared" si="1"/>
        <v>40.020530000000001</v>
      </c>
      <c r="S12" s="4">
        <v>132</v>
      </c>
      <c r="T12" s="4">
        <v>104</v>
      </c>
      <c r="U12" s="4">
        <v>94</v>
      </c>
      <c r="V12" s="4">
        <v>94</v>
      </c>
      <c r="W12" s="4">
        <v>0.30277999999999999</v>
      </c>
      <c r="Y12" s="4">
        <v>0.37716000000000005</v>
      </c>
      <c r="Z12" s="4">
        <v>0.20668</v>
      </c>
      <c r="AA12" s="4">
        <v>0.48066000000000003</v>
      </c>
      <c r="AC12"/>
      <c r="AD12"/>
      <c r="AE12"/>
      <c r="AI12" t="s">
        <v>41</v>
      </c>
      <c r="AJ12" s="7">
        <v>0.77007613994236979</v>
      </c>
      <c r="AK12"/>
      <c r="AL12"/>
      <c r="AM12"/>
      <c r="AN12"/>
      <c r="AO12"/>
      <c r="AP12"/>
      <c r="AQ12"/>
    </row>
    <row r="13" spans="1:43" x14ac:dyDescent="0.35">
      <c r="A13" s="3" t="s">
        <v>16</v>
      </c>
      <c r="B13" s="41">
        <f t="shared" si="0"/>
        <v>2007</v>
      </c>
      <c r="C13" s="4">
        <v>156</v>
      </c>
      <c r="D13" s="4">
        <v>122</v>
      </c>
      <c r="E13" s="4">
        <v>1140.4433110744994</v>
      </c>
      <c r="F13" s="4">
        <v>2410</v>
      </c>
      <c r="G13" s="4">
        <v>8.1220999999999997</v>
      </c>
      <c r="H13" s="4">
        <f t="shared" si="2"/>
        <v>1.1327745127344893E-4</v>
      </c>
      <c r="I13" s="4">
        <v>0.1525</v>
      </c>
      <c r="J13" s="4">
        <v>0.30277999999999999</v>
      </c>
      <c r="K13" s="4">
        <v>1140.4433110744994</v>
      </c>
      <c r="L13" s="5">
        <v>75.31053</v>
      </c>
      <c r="M13" s="4">
        <v>8.1220999999999997</v>
      </c>
      <c r="N13" s="4">
        <f t="shared" si="3"/>
        <v>1.1327745127344893E-4</v>
      </c>
      <c r="O13" s="4">
        <v>1346.2520412104684</v>
      </c>
      <c r="P13" s="43">
        <v>794</v>
      </c>
      <c r="Q13" s="44">
        <v>32.39</v>
      </c>
      <c r="R13" s="23">
        <f t="shared" si="1"/>
        <v>139.58936</v>
      </c>
      <c r="S13" s="4">
        <v>108</v>
      </c>
      <c r="T13" s="4">
        <v>132</v>
      </c>
      <c r="U13" s="4">
        <v>104</v>
      </c>
      <c r="V13" s="4">
        <v>94</v>
      </c>
      <c r="W13" s="4">
        <v>0.25558000000000003</v>
      </c>
      <c r="Y13" s="4">
        <v>0.30213999999999996</v>
      </c>
      <c r="Z13" s="4">
        <v>0.37716000000000005</v>
      </c>
      <c r="AA13" s="4">
        <v>0.20668</v>
      </c>
      <c r="AC13"/>
      <c r="AD13"/>
      <c r="AE13"/>
      <c r="AI13" t="s">
        <v>42</v>
      </c>
      <c r="AJ13">
        <v>0.74917397084622162</v>
      </c>
      <c r="AK13"/>
      <c r="AL13"/>
      <c r="AM13"/>
      <c r="AN13"/>
      <c r="AO13"/>
      <c r="AP13"/>
      <c r="AQ13"/>
    </row>
    <row r="14" spans="1:43" x14ac:dyDescent="0.35">
      <c r="A14" s="3" t="s">
        <v>17</v>
      </c>
      <c r="B14" s="41">
        <f t="shared" si="0"/>
        <v>2169</v>
      </c>
      <c r="C14" s="4">
        <v>308</v>
      </c>
      <c r="D14" s="4">
        <v>156</v>
      </c>
      <c r="E14" s="4">
        <v>1346.2520412104684</v>
      </c>
      <c r="F14" s="4">
        <v>2801</v>
      </c>
      <c r="G14" s="4">
        <v>8.2002830000000007</v>
      </c>
      <c r="H14" s="4">
        <f t="shared" si="2"/>
        <v>5.7958013898037654E-3</v>
      </c>
      <c r="I14" s="4">
        <v>8.23996</v>
      </c>
      <c r="J14" s="4">
        <v>0.25558000000000003</v>
      </c>
      <c r="K14" s="4">
        <v>1346.2520412104684</v>
      </c>
      <c r="L14" s="5">
        <v>171.97936000000001</v>
      </c>
      <c r="M14" s="4">
        <v>8.2002830000000007</v>
      </c>
      <c r="N14" s="4">
        <f t="shared" si="3"/>
        <v>5.7958013898037654E-3</v>
      </c>
      <c r="O14" s="4">
        <v>1421.7119334862143</v>
      </c>
      <c r="P14" s="43">
        <v>895</v>
      </c>
      <c r="Q14" s="44">
        <v>69.489999999999995</v>
      </c>
      <c r="R14" s="23">
        <f t="shared" si="1"/>
        <v>105.41261000000002</v>
      </c>
      <c r="S14" s="4">
        <v>122</v>
      </c>
      <c r="T14" s="4">
        <v>108</v>
      </c>
      <c r="U14" s="4">
        <v>132</v>
      </c>
      <c r="V14" s="4">
        <v>104</v>
      </c>
      <c r="W14" s="4">
        <v>0.1525</v>
      </c>
      <c r="Y14" s="4">
        <v>0.30277999999999999</v>
      </c>
      <c r="Z14" s="4">
        <v>0.30213999999999996</v>
      </c>
      <c r="AA14" s="4">
        <v>0.37716000000000005</v>
      </c>
      <c r="AC14" s="10" t="s">
        <v>73</v>
      </c>
      <c r="AD14"/>
      <c r="AE14"/>
      <c r="AI14" t="s">
        <v>43</v>
      </c>
      <c r="AJ14">
        <v>304.8426556857732</v>
      </c>
      <c r="AK14"/>
      <c r="AL14"/>
      <c r="AM14"/>
      <c r="AN14"/>
      <c r="AO14"/>
      <c r="AP14"/>
      <c r="AQ14"/>
    </row>
    <row r="15" spans="1:43" ht="17" thickBot="1" x14ac:dyDescent="0.4">
      <c r="A15" s="3" t="s">
        <v>18</v>
      </c>
      <c r="B15" s="41">
        <f t="shared" si="0"/>
        <v>2813</v>
      </c>
      <c r="C15" s="4">
        <v>222</v>
      </c>
      <c r="D15" s="4">
        <v>308</v>
      </c>
      <c r="E15" s="4">
        <v>1421.7119334862143</v>
      </c>
      <c r="F15" s="4">
        <v>3064</v>
      </c>
      <c r="G15" s="4">
        <v>7.8101839999999996</v>
      </c>
      <c r="H15" s="4">
        <f t="shared" si="2"/>
        <v>6.7413062816018738E-4</v>
      </c>
      <c r="I15" s="4">
        <v>1.0528</v>
      </c>
      <c r="J15" s="4">
        <v>0.1525</v>
      </c>
      <c r="K15" s="4">
        <v>1421.7119334862143</v>
      </c>
      <c r="L15" s="5">
        <v>174.90261000000001</v>
      </c>
      <c r="M15" s="4">
        <v>7.8101839999999996</v>
      </c>
      <c r="N15" s="4">
        <f t="shared" si="3"/>
        <v>6.7413062816018738E-4</v>
      </c>
      <c r="O15" s="4">
        <v>1561.7151276352229</v>
      </c>
      <c r="P15" s="45">
        <v>975</v>
      </c>
      <c r="Q15" s="44">
        <v>65.09</v>
      </c>
      <c r="R15" s="23">
        <f t="shared" si="1"/>
        <v>162.15073000000001</v>
      </c>
      <c r="S15" s="4">
        <v>156</v>
      </c>
      <c r="T15" s="4">
        <v>122</v>
      </c>
      <c r="U15" s="4">
        <v>108</v>
      </c>
      <c r="V15" s="4">
        <v>132</v>
      </c>
      <c r="W15" s="4">
        <v>8.23996</v>
      </c>
      <c r="Y15" s="4">
        <v>0.25558000000000003</v>
      </c>
      <c r="Z15" s="4">
        <v>0.30277999999999999</v>
      </c>
      <c r="AA15" s="4">
        <v>0.30213999999999996</v>
      </c>
      <c r="AC15" s="238" t="s">
        <v>63</v>
      </c>
      <c r="AD15" s="239">
        <f>CORREL(I4:I40,W4:W40)</f>
        <v>0.80213671409977283</v>
      </c>
      <c r="AE15" s="4" t="str">
        <f>IF(AD15&gt;0.7,"Strong Correlation",IF(AD15&gt;0.3,"Moderate Correlation",IF(AD15&gt;0,"Weak Correlation")))</f>
        <v>Strong Correlation</v>
      </c>
      <c r="AI15" s="11" t="s">
        <v>44</v>
      </c>
      <c r="AJ15" s="11">
        <v>37</v>
      </c>
      <c r="AK15"/>
      <c r="AL15"/>
      <c r="AM15"/>
      <c r="AN15"/>
      <c r="AO15"/>
      <c r="AP15"/>
      <c r="AQ15"/>
    </row>
    <row r="16" spans="1:43" ht="16.5" x14ac:dyDescent="0.35">
      <c r="A16" s="3" t="s">
        <v>19</v>
      </c>
      <c r="B16" s="41">
        <f t="shared" si="0"/>
        <v>3223</v>
      </c>
      <c r="C16" s="4">
        <v>440</v>
      </c>
      <c r="D16" s="4">
        <v>222</v>
      </c>
      <c r="E16" s="4">
        <v>1561.7151276352229</v>
      </c>
      <c r="F16" s="4">
        <v>3788</v>
      </c>
      <c r="G16" s="4">
        <v>7.0525919999999998</v>
      </c>
      <c r="H16" s="4">
        <f t="shared" si="2"/>
        <v>1.2566913976217143E-3</v>
      </c>
      <c r="I16" s="4">
        <v>2.0798200000000002</v>
      </c>
      <c r="J16" s="4">
        <v>8.23996</v>
      </c>
      <c r="K16" s="4">
        <v>1561.7151276352229</v>
      </c>
      <c r="L16" s="5">
        <v>227.24073000000001</v>
      </c>
      <c r="M16" s="4">
        <v>7.0525919999999998</v>
      </c>
      <c r="N16" s="4">
        <f t="shared" si="3"/>
        <v>1.2566913976217143E-3</v>
      </c>
      <c r="O16" s="4">
        <v>1654.996607708189</v>
      </c>
      <c r="P16" s="45">
        <v>1090</v>
      </c>
      <c r="Q16" s="44">
        <v>126.07</v>
      </c>
      <c r="R16" s="23">
        <f t="shared" si="1"/>
        <v>227.24984999999998</v>
      </c>
      <c r="S16" s="4">
        <v>308</v>
      </c>
      <c r="T16" s="4">
        <v>156</v>
      </c>
      <c r="U16" s="4">
        <v>122</v>
      </c>
      <c r="V16" s="4">
        <v>108</v>
      </c>
      <c r="W16" s="4">
        <v>1.0528</v>
      </c>
      <c r="Y16" s="4">
        <v>0.1525</v>
      </c>
      <c r="Z16" s="4">
        <v>0.25558000000000003</v>
      </c>
      <c r="AA16" s="4">
        <v>0.30277999999999999</v>
      </c>
      <c r="AC16" s="236" t="s">
        <v>64</v>
      </c>
      <c r="AD16" s="237">
        <f>CORREL(I5:I40,J5:J40)</f>
        <v>0.83597087361884326</v>
      </c>
      <c r="AE16" s="4" t="str">
        <f t="shared" ref="AE16:AE19" si="5">IF(AD16&gt;0.7,"Strong Correlation",IF(AD16&gt;0.3,"Moderate Correlation",IF(AD16&gt;0,"Weak Correlation")))</f>
        <v>Strong Correlation</v>
      </c>
      <c r="AF16"/>
      <c r="AI16"/>
      <c r="AJ16"/>
      <c r="AK16"/>
      <c r="AL16"/>
      <c r="AM16"/>
      <c r="AN16"/>
      <c r="AO16"/>
      <c r="AP16"/>
      <c r="AQ16"/>
    </row>
    <row r="17" spans="1:43" ht="17" thickBot="1" x14ac:dyDescent="0.4">
      <c r="A17" s="3" t="s">
        <v>20</v>
      </c>
      <c r="B17" s="41">
        <f t="shared" si="0"/>
        <v>3151</v>
      </c>
      <c r="C17" s="4">
        <v>808</v>
      </c>
      <c r="D17" s="4">
        <v>440</v>
      </c>
      <c r="E17" s="4">
        <v>1654.996607708189</v>
      </c>
      <c r="F17" s="4">
        <v>4313</v>
      </c>
      <c r="G17" s="4">
        <v>5.5509579999999996</v>
      </c>
      <c r="H17" s="4">
        <f t="shared" si="2"/>
        <v>4.2232315811255089E-3</v>
      </c>
      <c r="I17" s="4">
        <v>7.13476</v>
      </c>
      <c r="J17" s="4">
        <v>1.0528</v>
      </c>
      <c r="K17" s="4">
        <v>1654.996607708189</v>
      </c>
      <c r="L17" s="5">
        <v>353.31984999999997</v>
      </c>
      <c r="M17" s="4">
        <v>5.5509579999999996</v>
      </c>
      <c r="N17" s="4">
        <f t="shared" si="3"/>
        <v>4.2232315811255089E-3</v>
      </c>
      <c r="O17" s="4">
        <v>1689.4077113570354</v>
      </c>
      <c r="P17" s="45">
        <v>1308</v>
      </c>
      <c r="Q17" s="44">
        <v>400.13</v>
      </c>
      <c r="R17" s="23">
        <f t="shared" si="1"/>
        <v>391.27548999999999</v>
      </c>
      <c r="S17" s="4">
        <v>222</v>
      </c>
      <c r="T17" s="4">
        <v>308</v>
      </c>
      <c r="U17" s="4">
        <v>156</v>
      </c>
      <c r="V17" s="4">
        <v>122</v>
      </c>
      <c r="W17" s="4">
        <v>2.0798200000000002</v>
      </c>
      <c r="Y17" s="4">
        <v>8.23996</v>
      </c>
      <c r="Z17" s="4">
        <v>0.1525</v>
      </c>
      <c r="AA17" s="4">
        <v>0.25558000000000003</v>
      </c>
      <c r="AC17" s="238" t="s">
        <v>65</v>
      </c>
      <c r="AD17" s="239">
        <f>CORREL(I6:I40,Y6:Y40)</f>
        <v>0.7295641788973628</v>
      </c>
      <c r="AE17" s="4" t="str">
        <f t="shared" si="5"/>
        <v>Strong Correlation</v>
      </c>
      <c r="AF17"/>
      <c r="AI17" t="s">
        <v>45</v>
      </c>
      <c r="AJ17"/>
      <c r="AK17"/>
      <c r="AL17"/>
      <c r="AM17"/>
      <c r="AN17"/>
      <c r="AO17"/>
      <c r="AP17"/>
      <c r="AQ17"/>
    </row>
    <row r="18" spans="1:43" ht="16.5" x14ac:dyDescent="0.35">
      <c r="A18" s="3" t="s">
        <v>21</v>
      </c>
      <c r="B18" s="41">
        <f t="shared" si="0"/>
        <v>3576</v>
      </c>
      <c r="C18" s="4">
        <v>1736</v>
      </c>
      <c r="D18" s="4">
        <v>808</v>
      </c>
      <c r="E18" s="4">
        <v>1689.4077113570354</v>
      </c>
      <c r="F18" s="4">
        <v>4459</v>
      </c>
      <c r="G18" s="4">
        <v>5.0935249999999996</v>
      </c>
      <c r="H18" s="4">
        <f t="shared" si="2"/>
        <v>8.6521957128940837E-3</v>
      </c>
      <c r="I18" s="4">
        <v>14.41498</v>
      </c>
      <c r="J18" s="4">
        <v>2.0798200000000002</v>
      </c>
      <c r="K18" s="4">
        <v>1689.4077113570354</v>
      </c>
      <c r="L18" s="5">
        <v>791.40548999999999</v>
      </c>
      <c r="M18" s="4">
        <v>5.0935249999999996</v>
      </c>
      <c r="N18" s="4">
        <f t="shared" si="3"/>
        <v>8.6521957128940837E-3</v>
      </c>
      <c r="O18" s="4">
        <v>1666.0487670797631</v>
      </c>
      <c r="P18" s="45">
        <v>1595</v>
      </c>
      <c r="Q18" s="44">
        <v>193.2</v>
      </c>
      <c r="R18" s="23">
        <f t="shared" si="1"/>
        <v>458.06466000000006</v>
      </c>
      <c r="S18" s="4">
        <v>440</v>
      </c>
      <c r="T18" s="4">
        <v>222</v>
      </c>
      <c r="U18" s="4">
        <v>308</v>
      </c>
      <c r="V18" s="4">
        <v>156</v>
      </c>
      <c r="W18" s="4">
        <v>7.13476</v>
      </c>
      <c r="Y18" s="4">
        <v>1.0528</v>
      </c>
      <c r="Z18" s="4">
        <v>8.23996</v>
      </c>
      <c r="AA18" s="4">
        <v>0.1525</v>
      </c>
      <c r="AC18" s="238" t="s">
        <v>66</v>
      </c>
      <c r="AD18" s="239">
        <f>CORREL(I7:I40,Z7:Z40)</f>
        <v>0.7040692382541025</v>
      </c>
      <c r="AE18" s="4" t="str">
        <f t="shared" si="5"/>
        <v>Strong Correlation</v>
      </c>
      <c r="AF18"/>
      <c r="AI18" s="12"/>
      <c r="AJ18" s="12" t="s">
        <v>50</v>
      </c>
      <c r="AK18" s="12" t="s">
        <v>51</v>
      </c>
      <c r="AL18" s="12" t="s">
        <v>52</v>
      </c>
      <c r="AM18" s="12" t="s">
        <v>53</v>
      </c>
      <c r="AN18" s="12" t="s">
        <v>54</v>
      </c>
      <c r="AO18"/>
      <c r="AP18"/>
      <c r="AQ18"/>
    </row>
    <row r="19" spans="1:43" ht="16.5" x14ac:dyDescent="0.35">
      <c r="A19" s="3" t="s">
        <v>22</v>
      </c>
      <c r="B19" s="41">
        <f t="shared" si="0"/>
        <v>2606</v>
      </c>
      <c r="C19" s="4">
        <v>1366</v>
      </c>
      <c r="D19" s="4">
        <v>1736</v>
      </c>
      <c r="E19" s="4">
        <v>1666.0487670797631</v>
      </c>
      <c r="F19" s="4">
        <v>5171</v>
      </c>
      <c r="G19" s="4">
        <v>5.3289749999999998</v>
      </c>
      <c r="H19" s="4">
        <f t="shared" si="2"/>
        <v>4.42181818028626E-3</v>
      </c>
      <c r="I19" s="4">
        <v>7.29054</v>
      </c>
      <c r="J19" s="4">
        <v>7.13476</v>
      </c>
      <c r="K19" s="4">
        <v>1666.0487670797631</v>
      </c>
      <c r="L19" s="5">
        <v>651.26466000000005</v>
      </c>
      <c r="M19" s="4">
        <v>5.3289749999999998</v>
      </c>
      <c r="N19" s="4">
        <f t="shared" si="3"/>
        <v>4.42181818028626E-3</v>
      </c>
      <c r="O19" s="4">
        <v>1648.7652143869977</v>
      </c>
      <c r="P19" s="45">
        <v>1220</v>
      </c>
      <c r="Q19" s="44">
        <v>99.79</v>
      </c>
      <c r="R19" s="23">
        <f t="shared" si="1"/>
        <v>139.49113999999997</v>
      </c>
      <c r="S19" s="4">
        <v>808</v>
      </c>
      <c r="T19" s="4">
        <v>440</v>
      </c>
      <c r="U19" s="4">
        <v>222</v>
      </c>
      <c r="V19" s="4">
        <v>308</v>
      </c>
      <c r="W19" s="4">
        <v>14.41498</v>
      </c>
      <c r="Y19" s="4">
        <v>2.0798200000000002</v>
      </c>
      <c r="Z19" s="4">
        <v>1.0528</v>
      </c>
      <c r="AA19" s="4">
        <v>8.23996</v>
      </c>
      <c r="AC19" s="238" t="s">
        <v>67</v>
      </c>
      <c r="AD19" s="239">
        <f>CORREL(I8:I40,AA8:AA40)</f>
        <v>0.55025266031216502</v>
      </c>
      <c r="AE19" s="4" t="str">
        <f t="shared" si="5"/>
        <v>Moderate Correlation</v>
      </c>
      <c r="AF19"/>
      <c r="AI19" t="s">
        <v>46</v>
      </c>
      <c r="AJ19">
        <v>3</v>
      </c>
      <c r="AK19">
        <v>10271054.605137771</v>
      </c>
      <c r="AL19">
        <v>3423684.8683792572</v>
      </c>
      <c r="AM19">
        <v>36.841924701694118</v>
      </c>
      <c r="AN19">
        <v>1.2132101749522431E-10</v>
      </c>
      <c r="AO19"/>
      <c r="AP19"/>
      <c r="AQ19"/>
    </row>
    <row r="20" spans="1:43" x14ac:dyDescent="0.35">
      <c r="A20" s="3" t="s">
        <v>23</v>
      </c>
      <c r="B20" s="41">
        <f t="shared" si="0"/>
        <v>2132</v>
      </c>
      <c r="C20" s="4">
        <v>844</v>
      </c>
      <c r="D20" s="4">
        <v>1366</v>
      </c>
      <c r="E20" s="4">
        <v>1648.7652143869977</v>
      </c>
      <c r="F20" s="4">
        <v>3826</v>
      </c>
      <c r="G20" s="4">
        <v>4.9295</v>
      </c>
      <c r="H20" s="4">
        <f t="shared" si="2"/>
        <v>2.4216850206110136E-3</v>
      </c>
      <c r="I20" s="4">
        <v>4.3246000000000002</v>
      </c>
      <c r="J20" s="4">
        <v>14.41498</v>
      </c>
      <c r="K20" s="4">
        <v>1648.7652143869977</v>
      </c>
      <c r="L20" s="5">
        <v>239.28113999999999</v>
      </c>
      <c r="M20" s="4">
        <v>4.9295</v>
      </c>
      <c r="N20" s="4">
        <f t="shared" si="3"/>
        <v>2.4216850206110136E-3</v>
      </c>
      <c r="O20" s="4">
        <v>1785.7813725539183</v>
      </c>
      <c r="P20" s="43">
        <v>949</v>
      </c>
      <c r="Q20" s="44">
        <v>99.8</v>
      </c>
      <c r="R20" s="23">
        <f t="shared" si="1"/>
        <v>111.92102000000001</v>
      </c>
      <c r="S20" s="4">
        <v>1736</v>
      </c>
      <c r="T20" s="4">
        <v>808</v>
      </c>
      <c r="U20" s="4">
        <v>440</v>
      </c>
      <c r="V20" s="4">
        <v>222</v>
      </c>
      <c r="W20" s="4">
        <v>7.29054</v>
      </c>
      <c r="Y20" s="4">
        <v>7.13476</v>
      </c>
      <c r="Z20" s="4">
        <v>2.0798200000000002</v>
      </c>
      <c r="AA20" s="4">
        <v>1.0528</v>
      </c>
      <c r="AC20"/>
      <c r="AD20"/>
      <c r="AE20"/>
      <c r="AF20"/>
      <c r="AI20" t="s">
        <v>47</v>
      </c>
      <c r="AJ20">
        <v>33</v>
      </c>
      <c r="AK20">
        <v>3066658.4759433107</v>
      </c>
      <c r="AL20">
        <v>92929.044725554864</v>
      </c>
      <c r="AM20"/>
      <c r="AN20"/>
      <c r="AO20"/>
      <c r="AP20"/>
      <c r="AQ20"/>
    </row>
    <row r="21" spans="1:43" ht="15" thickBot="1" x14ac:dyDescent="0.4">
      <c r="A21" s="3" t="s">
        <v>24</v>
      </c>
      <c r="B21" s="41">
        <f t="shared" si="0"/>
        <v>2526</v>
      </c>
      <c r="C21" s="4">
        <v>1040</v>
      </c>
      <c r="D21" s="4">
        <v>844</v>
      </c>
      <c r="E21" s="4">
        <v>1785.7813725539183</v>
      </c>
      <c r="F21" s="4">
        <v>3081</v>
      </c>
      <c r="G21" s="4">
        <v>4.8942420000000002</v>
      </c>
      <c r="H21" s="4">
        <f t="shared" si="2"/>
        <v>1.3770767169309544E-3</v>
      </c>
      <c r="I21" s="4">
        <v>2.8322399999999996</v>
      </c>
      <c r="J21" s="4">
        <v>7.29054</v>
      </c>
      <c r="K21" s="4">
        <v>1785.7813725539183</v>
      </c>
      <c r="L21" s="5">
        <v>211.72102000000001</v>
      </c>
      <c r="M21" s="4">
        <v>4.8942420000000002</v>
      </c>
      <c r="N21" s="4">
        <f t="shared" si="3"/>
        <v>1.3770767169309544E-3</v>
      </c>
      <c r="O21" s="4">
        <v>2056.7045867365473</v>
      </c>
      <c r="P21" s="43">
        <v>972</v>
      </c>
      <c r="Q21" s="44">
        <v>62.08</v>
      </c>
      <c r="R21" s="23">
        <f t="shared" si="1"/>
        <v>117.76792999999999</v>
      </c>
      <c r="S21" s="4">
        <v>1366</v>
      </c>
      <c r="T21" s="4">
        <v>1736</v>
      </c>
      <c r="U21" s="4">
        <v>808</v>
      </c>
      <c r="V21" s="4">
        <v>440</v>
      </c>
      <c r="W21" s="4">
        <v>4.3246000000000002</v>
      </c>
      <c r="Y21" s="4">
        <v>14.41498</v>
      </c>
      <c r="Z21" s="4">
        <v>7.13476</v>
      </c>
      <c r="AA21" s="4">
        <v>2.0798200000000002</v>
      </c>
      <c r="AC21"/>
      <c r="AD21"/>
      <c r="AE21"/>
      <c r="AF21"/>
      <c r="AI21" s="11" t="s">
        <v>48</v>
      </c>
      <c r="AJ21" s="11">
        <v>36</v>
      </c>
      <c r="AK21" s="11">
        <v>13337713.081081081</v>
      </c>
      <c r="AL21" s="11"/>
      <c r="AM21" s="11"/>
      <c r="AN21" s="11"/>
      <c r="AO21"/>
      <c r="AP21"/>
      <c r="AQ21"/>
    </row>
    <row r="22" spans="1:43" ht="15" thickBot="1" x14ac:dyDescent="0.4">
      <c r="A22" s="3" t="s">
        <v>25</v>
      </c>
      <c r="B22" s="41">
        <f t="shared" si="0"/>
        <v>2463</v>
      </c>
      <c r="C22" s="4">
        <v>1144</v>
      </c>
      <c r="D22" s="4">
        <v>1040</v>
      </c>
      <c r="E22" s="4">
        <v>2056.7045867365473</v>
      </c>
      <c r="F22" s="4">
        <v>3498</v>
      </c>
      <c r="G22" s="4">
        <v>4.5265919999999999</v>
      </c>
      <c r="H22" s="4">
        <f t="shared" si="2"/>
        <v>1.5224630276102823E-3</v>
      </c>
      <c r="I22" s="4">
        <v>3.6890000000000001</v>
      </c>
      <c r="J22" s="4">
        <v>4.3246000000000002</v>
      </c>
      <c r="K22" s="4">
        <v>2056.7045867365473</v>
      </c>
      <c r="L22" s="5">
        <v>179.84792999999999</v>
      </c>
      <c r="M22" s="4">
        <v>4.5265919999999999</v>
      </c>
      <c r="N22" s="4">
        <f t="shared" si="3"/>
        <v>1.5224630276102823E-3</v>
      </c>
      <c r="O22" s="4">
        <v>2423.0473470284524</v>
      </c>
      <c r="P22" s="45">
        <v>1086</v>
      </c>
      <c r="Q22" s="44">
        <v>107.84</v>
      </c>
      <c r="R22" s="23">
        <f t="shared" si="1"/>
        <v>227.30697000000001</v>
      </c>
      <c r="S22" s="4">
        <v>844</v>
      </c>
      <c r="T22" s="4">
        <v>1366</v>
      </c>
      <c r="U22" s="4">
        <v>1736</v>
      </c>
      <c r="V22" s="4">
        <v>808</v>
      </c>
      <c r="W22" s="4">
        <v>2.8322399999999996</v>
      </c>
      <c r="Y22" s="4">
        <v>7.29054</v>
      </c>
      <c r="Z22" s="4">
        <v>14.41498</v>
      </c>
      <c r="AA22" s="4">
        <v>7.13476</v>
      </c>
      <c r="AC22"/>
      <c r="AD22"/>
      <c r="AE22"/>
      <c r="AF22"/>
      <c r="AI22"/>
      <c r="AJ22"/>
      <c r="AK22"/>
      <c r="AL22"/>
      <c r="AM22"/>
      <c r="AN22"/>
      <c r="AO22"/>
      <c r="AP22"/>
      <c r="AQ22"/>
    </row>
    <row r="23" spans="1:43" x14ac:dyDescent="0.35">
      <c r="A23" s="3" t="s">
        <v>26</v>
      </c>
      <c r="B23" s="41">
        <f t="shared" si="0"/>
        <v>2569</v>
      </c>
      <c r="C23" s="4">
        <v>1168</v>
      </c>
      <c r="D23" s="4">
        <v>1144</v>
      </c>
      <c r="E23" s="4">
        <v>2423.0473470284524</v>
      </c>
      <c r="F23" s="4">
        <v>3549</v>
      </c>
      <c r="G23" s="4">
        <v>4.8822669999999997</v>
      </c>
      <c r="H23" s="4">
        <f t="shared" si="2"/>
        <v>1.1448306063522381E-3</v>
      </c>
      <c r="I23" s="4">
        <v>2.9133800000000001</v>
      </c>
      <c r="J23" s="4">
        <v>2.8322399999999996</v>
      </c>
      <c r="K23" s="4">
        <v>2423.0473470284524</v>
      </c>
      <c r="L23" s="5">
        <v>335.14697000000001</v>
      </c>
      <c r="M23" s="4">
        <v>4.8822669999999997</v>
      </c>
      <c r="N23" s="4">
        <f t="shared" si="3"/>
        <v>1.1448306063522381E-3</v>
      </c>
      <c r="O23" s="4">
        <v>2544.813166100505</v>
      </c>
      <c r="P23" s="45">
        <v>1268</v>
      </c>
      <c r="Q23" s="44">
        <v>119.84</v>
      </c>
      <c r="R23" s="23">
        <f t="shared" si="1"/>
        <v>253.48213000000001</v>
      </c>
      <c r="S23" s="4">
        <v>1040</v>
      </c>
      <c r="T23" s="4">
        <v>844</v>
      </c>
      <c r="U23" s="4">
        <v>1366</v>
      </c>
      <c r="V23" s="4">
        <v>1736</v>
      </c>
      <c r="W23" s="4">
        <v>3.6890000000000001</v>
      </c>
      <c r="Y23" s="4">
        <v>4.3246000000000002</v>
      </c>
      <c r="Z23" s="4">
        <v>7.29054</v>
      </c>
      <c r="AA23" s="4">
        <v>14.41498</v>
      </c>
      <c r="AC23"/>
      <c r="AD23"/>
      <c r="AE23"/>
      <c r="AI23" s="12"/>
      <c r="AJ23" s="12" t="s">
        <v>55</v>
      </c>
      <c r="AK23" s="12" t="s">
        <v>43</v>
      </c>
      <c r="AL23" s="12" t="s">
        <v>56</v>
      </c>
      <c r="AM23" s="12" t="s">
        <v>57</v>
      </c>
      <c r="AN23" s="12" t="s">
        <v>58</v>
      </c>
      <c r="AO23" s="12" t="s">
        <v>59</v>
      </c>
      <c r="AP23" s="12" t="s">
        <v>60</v>
      </c>
      <c r="AQ23" s="12" t="s">
        <v>61</v>
      </c>
    </row>
    <row r="24" spans="1:43" x14ac:dyDescent="0.35">
      <c r="A24" s="3" t="s">
        <v>27</v>
      </c>
      <c r="B24" s="41">
        <f t="shared" si="0"/>
        <v>2838</v>
      </c>
      <c r="C24" s="4">
        <v>1174</v>
      </c>
      <c r="D24" s="4">
        <v>1168</v>
      </c>
      <c r="E24" s="4">
        <v>2544.813166100505</v>
      </c>
      <c r="F24" s="4">
        <v>3837</v>
      </c>
      <c r="G24" s="4">
        <v>4.4138919999999997</v>
      </c>
      <c r="H24" s="4">
        <f t="shared" si="2"/>
        <v>1.408601754935091E-3</v>
      </c>
      <c r="I24" s="4">
        <v>3.8172800000000002</v>
      </c>
      <c r="J24" s="4">
        <v>3.6890000000000001</v>
      </c>
      <c r="K24" s="4">
        <v>2544.813166100505</v>
      </c>
      <c r="L24" s="5">
        <v>373.32213000000002</v>
      </c>
      <c r="M24" s="4">
        <v>4.4138919999999997</v>
      </c>
      <c r="N24" s="4">
        <f t="shared" si="3"/>
        <v>1.408601754935091E-3</v>
      </c>
      <c r="O24" s="4">
        <v>2709.9781656710361</v>
      </c>
      <c r="P24" s="45">
        <v>1487</v>
      </c>
      <c r="Q24" s="44">
        <v>116.83</v>
      </c>
      <c r="R24" s="23">
        <f t="shared" si="1"/>
        <v>415.94737000000003</v>
      </c>
      <c r="S24" s="4">
        <v>1144</v>
      </c>
      <c r="T24" s="4">
        <v>1040</v>
      </c>
      <c r="U24" s="4">
        <v>844</v>
      </c>
      <c r="V24" s="4">
        <v>1366</v>
      </c>
      <c r="W24" s="4">
        <v>2.9133800000000001</v>
      </c>
      <c r="Y24" s="4">
        <v>2.8322399999999996</v>
      </c>
      <c r="Z24" s="4">
        <v>4.3246000000000002</v>
      </c>
      <c r="AA24" s="4">
        <v>7.29054</v>
      </c>
      <c r="AC24"/>
      <c r="AD24"/>
      <c r="AE24"/>
      <c r="AI24" t="s">
        <v>49</v>
      </c>
      <c r="AJ24">
        <v>1105.852109784907</v>
      </c>
      <c r="AK24">
        <v>521.76990647772959</v>
      </c>
      <c r="AL24">
        <v>2.1194248576927222</v>
      </c>
      <c r="AM24">
        <v>4.1664385391102156E-2</v>
      </c>
      <c r="AN24">
        <v>44.303253307254863</v>
      </c>
      <c r="AO24">
        <v>2167.4009662625595</v>
      </c>
      <c r="AP24">
        <v>44.303253307254863</v>
      </c>
      <c r="AQ24">
        <v>2167.4009662625595</v>
      </c>
    </row>
    <row r="25" spans="1:43" x14ac:dyDescent="0.35">
      <c r="A25" s="3" t="s">
        <v>28</v>
      </c>
      <c r="B25" s="41">
        <f t="shared" si="0"/>
        <v>3214</v>
      </c>
      <c r="C25" s="4">
        <v>952</v>
      </c>
      <c r="D25" s="4">
        <v>1174</v>
      </c>
      <c r="E25" s="4">
        <v>2709.9781656710361</v>
      </c>
      <c r="F25" s="4">
        <v>4325</v>
      </c>
      <c r="G25" s="4">
        <v>4.5016749999999996</v>
      </c>
      <c r="H25" s="4">
        <f t="shared" si="2"/>
        <v>1.4870434049988625E-3</v>
      </c>
      <c r="I25" s="4">
        <v>4.5994200000000003</v>
      </c>
      <c r="J25" s="4">
        <v>2.9133800000000001</v>
      </c>
      <c r="K25" s="4">
        <v>2709.9781656710361</v>
      </c>
      <c r="L25" s="5">
        <v>532.77737000000002</v>
      </c>
      <c r="M25" s="4">
        <v>4.5016749999999996</v>
      </c>
      <c r="N25" s="4">
        <f t="shared" si="3"/>
        <v>1.4870434049988625E-3</v>
      </c>
      <c r="O25" s="4">
        <v>3092.9964683872281</v>
      </c>
      <c r="P25" s="45">
        <v>1687</v>
      </c>
      <c r="Q25" s="44">
        <v>444.11</v>
      </c>
      <c r="R25" s="23">
        <f t="shared" si="1"/>
        <v>459.93055000000004</v>
      </c>
      <c r="S25" s="4">
        <v>1168</v>
      </c>
      <c r="T25" s="4">
        <v>1144</v>
      </c>
      <c r="U25" s="4">
        <v>1040</v>
      </c>
      <c r="V25" s="4">
        <v>844</v>
      </c>
      <c r="W25" s="4">
        <v>3.8172800000000002</v>
      </c>
      <c r="Y25" s="4">
        <v>3.6890000000000001</v>
      </c>
      <c r="Z25" s="4">
        <v>2.8322399999999996</v>
      </c>
      <c r="AA25" s="4">
        <v>4.3246000000000002</v>
      </c>
      <c r="AI25" t="s">
        <v>7</v>
      </c>
      <c r="AJ25">
        <v>-0.285869127208703</v>
      </c>
      <c r="AK25">
        <v>0.15348773540146102</v>
      </c>
      <c r="AL25">
        <v>-1.8624884031351854</v>
      </c>
      <c r="AM25" s="15">
        <v>7.1457611493203038E-2</v>
      </c>
      <c r="AN25">
        <v>-0.59814227285383192</v>
      </c>
      <c r="AO25">
        <v>2.640401843642598E-2</v>
      </c>
      <c r="AP25">
        <v>-0.59814227285383192</v>
      </c>
      <c r="AQ25">
        <v>2.640401843642598E-2</v>
      </c>
    </row>
    <row r="26" spans="1:43" x14ac:dyDescent="0.35">
      <c r="A26" s="3" t="s">
        <v>29</v>
      </c>
      <c r="B26" s="41">
        <f t="shared" si="0"/>
        <v>2737</v>
      </c>
      <c r="C26" s="4">
        <v>914</v>
      </c>
      <c r="D26" s="4">
        <v>952</v>
      </c>
      <c r="E26" s="4">
        <v>3092.9964683872281</v>
      </c>
      <c r="F26" s="4">
        <v>4901</v>
      </c>
      <c r="G26" s="4">
        <v>5.0112750000000004</v>
      </c>
      <c r="H26" s="4">
        <f t="shared" si="2"/>
        <v>1.7577066594052812E-3</v>
      </c>
      <c r="I26" s="4">
        <v>5.1530399999999998</v>
      </c>
      <c r="J26" s="4">
        <v>3.8172800000000002</v>
      </c>
      <c r="K26" s="4">
        <v>3092.9964683872281</v>
      </c>
      <c r="L26" s="5">
        <v>904.04055000000005</v>
      </c>
      <c r="M26" s="4">
        <v>5.0112750000000004</v>
      </c>
      <c r="N26" s="4">
        <f t="shared" si="3"/>
        <v>1.7577066594052812E-3</v>
      </c>
      <c r="O26" s="4">
        <v>2931.6837211867464</v>
      </c>
      <c r="P26" s="45">
        <v>1340</v>
      </c>
      <c r="Q26" s="44">
        <v>142.06</v>
      </c>
      <c r="R26" s="23">
        <f t="shared" si="1"/>
        <v>256.27125999999998</v>
      </c>
      <c r="S26" s="4">
        <v>1174</v>
      </c>
      <c r="T26" s="4">
        <v>1168</v>
      </c>
      <c r="U26" s="4">
        <v>1144</v>
      </c>
      <c r="V26" s="4">
        <v>1040</v>
      </c>
      <c r="W26" s="4">
        <v>4.5994200000000003</v>
      </c>
      <c r="Y26" s="4">
        <v>2.9133800000000001</v>
      </c>
      <c r="Z26" s="4">
        <v>3.6890000000000001</v>
      </c>
      <c r="AA26" s="4">
        <v>2.8322399999999996</v>
      </c>
      <c r="AI26" t="s">
        <v>8</v>
      </c>
      <c r="AJ26">
        <v>0.27641898544659232</v>
      </c>
      <c r="AK26">
        <v>6.0820908408091408E-2</v>
      </c>
      <c r="AL26">
        <v>4.5448019880251982</v>
      </c>
      <c r="AM26">
        <v>7.0068490316646057E-5</v>
      </c>
      <c r="AN26">
        <v>0.1526779168855652</v>
      </c>
      <c r="AO26">
        <v>0.40016005400761945</v>
      </c>
      <c r="AP26">
        <v>0.1526779168855652</v>
      </c>
      <c r="AQ26">
        <v>0.40016005400761945</v>
      </c>
    </row>
    <row r="27" spans="1:43" ht="15" thickBot="1" x14ac:dyDescent="0.4">
      <c r="A27" s="3" t="s">
        <v>30</v>
      </c>
      <c r="B27" s="41">
        <f t="shared" si="0"/>
        <v>2017</v>
      </c>
      <c r="C27" s="4">
        <v>640</v>
      </c>
      <c r="D27" s="4">
        <v>914</v>
      </c>
      <c r="E27" s="4">
        <v>2931.6837211867464</v>
      </c>
      <c r="F27" s="4">
        <v>4077</v>
      </c>
      <c r="G27" s="4">
        <v>4.5907249999999999</v>
      </c>
      <c r="H27" s="4">
        <f t="shared" si="2"/>
        <v>1.33897498076036E-3</v>
      </c>
      <c r="I27" s="4">
        <v>3.23706</v>
      </c>
      <c r="J27" s="4">
        <v>4.5994200000000003</v>
      </c>
      <c r="K27" s="4">
        <v>2931.6837211867464</v>
      </c>
      <c r="L27" s="5">
        <v>398.33125999999999</v>
      </c>
      <c r="M27" s="4">
        <v>4.5907249999999999</v>
      </c>
      <c r="N27" s="4">
        <f t="shared" si="3"/>
        <v>1.33897498076036E-3</v>
      </c>
      <c r="O27" s="4">
        <v>2417.5657099744908</v>
      </c>
      <c r="P27" s="46">
        <v>884</v>
      </c>
      <c r="Q27" s="47">
        <v>46</v>
      </c>
      <c r="R27" s="23">
        <f t="shared" si="1"/>
        <v>215.15296999999998</v>
      </c>
      <c r="S27" s="4">
        <v>952</v>
      </c>
      <c r="T27" s="4">
        <v>1174</v>
      </c>
      <c r="U27" s="4">
        <v>1168</v>
      </c>
      <c r="V27" s="4">
        <v>1144</v>
      </c>
      <c r="W27" s="4">
        <v>5.1530399999999998</v>
      </c>
      <c r="Y27" s="4">
        <v>3.8172800000000002</v>
      </c>
      <c r="Z27" s="4">
        <v>2.9133800000000001</v>
      </c>
      <c r="AA27" s="4">
        <v>3.6890000000000001</v>
      </c>
      <c r="AI27" s="11" t="s">
        <v>9</v>
      </c>
      <c r="AJ27" s="11">
        <v>-128.72261774550202</v>
      </c>
      <c r="AK27" s="11">
        <v>38.574325454042167</v>
      </c>
      <c r="AL27" s="11">
        <v>-3.3370024292158633</v>
      </c>
      <c r="AM27" s="11">
        <v>2.1065512795882114E-3</v>
      </c>
      <c r="AN27" s="11">
        <v>-207.20267297054025</v>
      </c>
      <c r="AO27" s="11">
        <v>-50.242562520463792</v>
      </c>
      <c r="AP27" s="11">
        <v>-207.20267297054025</v>
      </c>
      <c r="AQ27" s="11">
        <v>-50.242562520463792</v>
      </c>
    </row>
    <row r="28" spans="1:43" x14ac:dyDescent="0.35">
      <c r="A28" s="3" t="s">
        <v>31</v>
      </c>
      <c r="B28" s="41">
        <f t="shared" si="0"/>
        <v>2288</v>
      </c>
      <c r="C28" s="4">
        <v>796</v>
      </c>
      <c r="D28" s="4">
        <v>640</v>
      </c>
      <c r="E28" s="4">
        <v>2417.5657099744908</v>
      </c>
      <c r="F28" s="4">
        <v>2901</v>
      </c>
      <c r="G28" s="4">
        <v>3.6475170000000001</v>
      </c>
      <c r="H28" s="4">
        <f t="shared" si="2"/>
        <v>2.6056139232757511E-3</v>
      </c>
      <c r="I28" s="4">
        <v>6.4916200000000002</v>
      </c>
      <c r="J28" s="4">
        <v>5.1530399999999998</v>
      </c>
      <c r="K28" s="4">
        <v>2417.5657099744908</v>
      </c>
      <c r="L28" s="5">
        <v>261.15296999999998</v>
      </c>
      <c r="M28" s="4">
        <v>3.6475170000000001</v>
      </c>
      <c r="N28" s="4">
        <f t="shared" si="3"/>
        <v>2.6056139232757511E-3</v>
      </c>
      <c r="O28" s="4">
        <v>2491.3974944679458</v>
      </c>
      <c r="P28" s="37">
        <v>1047</v>
      </c>
      <c r="Q28" s="47">
        <v>113.89</v>
      </c>
      <c r="R28" s="23">
        <f t="shared" si="1"/>
        <v>218.11632000000003</v>
      </c>
      <c r="S28" s="4">
        <v>914</v>
      </c>
      <c r="T28" s="4">
        <v>952</v>
      </c>
      <c r="U28" s="4">
        <v>1174</v>
      </c>
      <c r="V28" s="4">
        <v>1168</v>
      </c>
      <c r="W28" s="4">
        <v>3.23706</v>
      </c>
      <c r="Y28" s="4">
        <v>4.5994200000000003</v>
      </c>
      <c r="Z28" s="4">
        <v>3.8172800000000002</v>
      </c>
      <c r="AA28" s="4">
        <v>2.9133800000000001</v>
      </c>
      <c r="AI28"/>
      <c r="AJ28"/>
      <c r="AK28"/>
      <c r="AL28"/>
      <c r="AM28"/>
      <c r="AN28"/>
      <c r="AO28"/>
      <c r="AP28"/>
      <c r="AQ28"/>
    </row>
    <row r="29" spans="1:43" x14ac:dyDescent="0.35">
      <c r="A29" s="3" t="s">
        <v>32</v>
      </c>
      <c r="B29" s="41">
        <f t="shared" si="0"/>
        <v>2244</v>
      </c>
      <c r="C29" s="4">
        <v>808</v>
      </c>
      <c r="D29" s="4">
        <v>796</v>
      </c>
      <c r="E29" s="4">
        <v>2491.3974944679458</v>
      </c>
      <c r="F29" s="4">
        <v>3335</v>
      </c>
      <c r="G29" s="4">
        <v>3.624425</v>
      </c>
      <c r="H29" s="4">
        <f t="shared" si="2"/>
        <v>1.529858761881361E-3</v>
      </c>
      <c r="I29" s="4">
        <v>4.0792199999999994</v>
      </c>
      <c r="J29" s="4">
        <v>3.23706</v>
      </c>
      <c r="K29" s="4">
        <v>2491.3974944679458</v>
      </c>
      <c r="L29" s="5">
        <v>332.00632000000002</v>
      </c>
      <c r="M29" s="4">
        <v>3.624425</v>
      </c>
      <c r="N29" s="4">
        <f t="shared" si="3"/>
        <v>1.529858761881361E-3</v>
      </c>
      <c r="O29" s="4">
        <v>2666.4030050614169</v>
      </c>
      <c r="P29" s="37">
        <v>1155</v>
      </c>
      <c r="Q29" s="47">
        <v>119.56</v>
      </c>
      <c r="R29" s="23">
        <f t="shared" si="1"/>
        <v>126.68901</v>
      </c>
      <c r="S29" s="4">
        <v>640</v>
      </c>
      <c r="T29" s="4">
        <v>914</v>
      </c>
      <c r="U29" s="4">
        <v>952</v>
      </c>
      <c r="V29" s="4">
        <v>1174</v>
      </c>
      <c r="W29" s="4">
        <v>6.4916200000000002</v>
      </c>
      <c r="Y29" s="4">
        <v>5.1530399999999998</v>
      </c>
      <c r="Z29" s="4">
        <v>4.5994200000000003</v>
      </c>
      <c r="AA29" s="4">
        <v>3.8172800000000002</v>
      </c>
      <c r="AI29"/>
      <c r="AJ29"/>
      <c r="AK29"/>
      <c r="AL29"/>
      <c r="AM29"/>
      <c r="AN29"/>
      <c r="AO29"/>
      <c r="AP29"/>
      <c r="AQ29"/>
    </row>
    <row r="30" spans="1:43" x14ac:dyDescent="0.35">
      <c r="A30" s="3" t="s">
        <v>33</v>
      </c>
      <c r="B30" s="41">
        <f t="shared" si="0"/>
        <v>2295</v>
      </c>
      <c r="C30" s="4">
        <v>874</v>
      </c>
      <c r="D30" s="4">
        <v>808</v>
      </c>
      <c r="E30" s="4">
        <v>2666.4030050614169</v>
      </c>
      <c r="F30" s="4">
        <v>3399</v>
      </c>
      <c r="G30" s="4">
        <v>3.1359919999999999</v>
      </c>
      <c r="H30" s="4">
        <f t="shared" si="2"/>
        <v>1.6323109518778967E-3</v>
      </c>
      <c r="I30" s="4">
        <v>4.4175900000000006</v>
      </c>
      <c r="J30" s="4">
        <v>6.4916200000000002</v>
      </c>
      <c r="K30" s="4">
        <v>2666.4030050614169</v>
      </c>
      <c r="L30" s="5">
        <v>246.24901</v>
      </c>
      <c r="M30" s="4">
        <v>3.1359919999999999</v>
      </c>
      <c r="N30" s="4">
        <f t="shared" si="3"/>
        <v>1.6323109518778967E-3</v>
      </c>
      <c r="O30" s="4">
        <v>2706.3409670306824</v>
      </c>
      <c r="P30" s="37">
        <v>1012</v>
      </c>
      <c r="Q30" s="47">
        <v>76.16</v>
      </c>
      <c r="R30" s="23">
        <f t="shared" si="1"/>
        <v>134.99089000000001</v>
      </c>
      <c r="S30" s="4">
        <v>796</v>
      </c>
      <c r="T30" s="4">
        <v>640</v>
      </c>
      <c r="U30" s="4">
        <v>914</v>
      </c>
      <c r="V30" s="4">
        <v>952</v>
      </c>
      <c r="W30" s="4">
        <v>4.0792199999999994</v>
      </c>
      <c r="Y30" s="4">
        <v>3.23706</v>
      </c>
      <c r="Z30" s="4">
        <v>5.1530399999999998</v>
      </c>
      <c r="AA30" s="4">
        <v>4.5994200000000003</v>
      </c>
      <c r="AI30"/>
      <c r="AJ30"/>
      <c r="AK30"/>
      <c r="AL30"/>
      <c r="AM30"/>
      <c r="AN30"/>
      <c r="AO30"/>
      <c r="AP30"/>
      <c r="AQ30"/>
    </row>
    <row r="31" spans="1:43" x14ac:dyDescent="0.35">
      <c r="A31" s="3" t="s">
        <v>34</v>
      </c>
      <c r="B31" s="41">
        <f t="shared" si="0"/>
        <v>1995</v>
      </c>
      <c r="C31" s="4">
        <v>862</v>
      </c>
      <c r="D31" s="4">
        <v>874</v>
      </c>
      <c r="E31" s="4">
        <v>2706.3409670306824</v>
      </c>
      <c r="F31" s="4">
        <v>3307</v>
      </c>
      <c r="G31" s="4">
        <v>1.918042</v>
      </c>
      <c r="H31" s="4">
        <f t="shared" si="2"/>
        <v>1.5482526802384853E-3</v>
      </c>
      <c r="I31" s="4">
        <v>4.3139200000000004</v>
      </c>
      <c r="J31" s="4">
        <v>4.0792199999999994</v>
      </c>
      <c r="K31" s="4">
        <v>2706.3409670306824</v>
      </c>
      <c r="L31" s="5">
        <v>211.15089</v>
      </c>
      <c r="M31" s="4">
        <v>1.918042</v>
      </c>
      <c r="N31" s="4">
        <f t="shared" si="3"/>
        <v>1.5482526802384853E-3</v>
      </c>
      <c r="O31" s="4">
        <v>2786.3152152499456</v>
      </c>
      <c r="P31" s="46">
        <v>980</v>
      </c>
      <c r="Q31" s="47">
        <v>80.650000000000006</v>
      </c>
      <c r="R31" s="23">
        <f t="shared" si="1"/>
        <v>76.291039999999981</v>
      </c>
      <c r="S31" s="4">
        <v>808</v>
      </c>
      <c r="T31" s="4">
        <v>796</v>
      </c>
      <c r="U31" s="4">
        <v>640</v>
      </c>
      <c r="V31" s="4">
        <v>914</v>
      </c>
      <c r="W31" s="4">
        <v>4.4175900000000006</v>
      </c>
      <c r="Y31" s="4">
        <v>6.4916200000000002</v>
      </c>
      <c r="Z31" s="4">
        <v>3.23706</v>
      </c>
      <c r="AA31" s="4">
        <v>5.1530399999999998</v>
      </c>
      <c r="AI31" s="10" t="s">
        <v>74</v>
      </c>
      <c r="AJ31"/>
    </row>
    <row r="32" spans="1:43" x14ac:dyDescent="0.35">
      <c r="A32" s="3" t="s">
        <v>35</v>
      </c>
      <c r="B32" s="41">
        <f t="shared" si="0"/>
        <v>2331</v>
      </c>
      <c r="C32" s="4">
        <v>746</v>
      </c>
      <c r="D32" s="4">
        <v>862</v>
      </c>
      <c r="E32" s="4">
        <v>2786.3152152499456</v>
      </c>
      <c r="F32" s="4">
        <v>2975</v>
      </c>
      <c r="G32" s="4">
        <v>2.389783</v>
      </c>
      <c r="H32" s="4">
        <f t="shared" si="2"/>
        <v>2.0964737031726331E-3</v>
      </c>
      <c r="I32" s="4">
        <v>6.4261599999999994</v>
      </c>
      <c r="J32" s="4">
        <v>4.4175900000000006</v>
      </c>
      <c r="K32" s="4">
        <v>2786.3152152499456</v>
      </c>
      <c r="L32" s="5">
        <v>156.94103999999999</v>
      </c>
      <c r="M32" s="4">
        <v>2.389783</v>
      </c>
      <c r="N32" s="4">
        <f t="shared" si="3"/>
        <v>2.0964737031726331E-3</v>
      </c>
      <c r="O32" s="4">
        <v>3065.2232795837936</v>
      </c>
      <c r="P32" s="41">
        <v>1140</v>
      </c>
      <c r="Q32" s="47">
        <v>151.12</v>
      </c>
      <c r="R32" s="23">
        <f t="shared" si="1"/>
        <v>254.31185999999997</v>
      </c>
      <c r="S32" s="4">
        <v>874</v>
      </c>
      <c r="T32" s="4">
        <v>808</v>
      </c>
      <c r="U32" s="4">
        <v>796</v>
      </c>
      <c r="V32" s="4">
        <v>640</v>
      </c>
      <c r="W32" s="4">
        <v>4.3139200000000004</v>
      </c>
      <c r="Y32" s="4">
        <v>4.0792199999999994</v>
      </c>
      <c r="Z32" s="4">
        <v>6.4916200000000002</v>
      </c>
      <c r="AA32" s="4">
        <v>3.23706</v>
      </c>
      <c r="AI32" t="s">
        <v>38</v>
      </c>
      <c r="AJ32"/>
      <c r="AK32"/>
      <c r="AL32"/>
      <c r="AM32"/>
      <c r="AN32"/>
      <c r="AO32"/>
      <c r="AP32"/>
      <c r="AQ32"/>
    </row>
    <row r="33" spans="1:43" ht="15" thickBot="1" x14ac:dyDescent="0.4">
      <c r="A33" s="3" t="s">
        <v>36</v>
      </c>
      <c r="B33" s="41">
        <f t="shared" si="0"/>
        <v>2541</v>
      </c>
      <c r="C33" s="4">
        <v>688</v>
      </c>
      <c r="D33" s="4">
        <v>746</v>
      </c>
      <c r="E33" s="4">
        <v>3065.2232795837936</v>
      </c>
      <c r="F33" s="4">
        <v>3471</v>
      </c>
      <c r="G33" s="4">
        <v>2.569083</v>
      </c>
      <c r="H33" s="4">
        <f t="shared" si="2"/>
        <v>2.9821750014483945E-3</v>
      </c>
      <c r="I33" s="4">
        <v>8.7522599999999997</v>
      </c>
      <c r="J33" s="4">
        <v>4.3139200000000004</v>
      </c>
      <c r="K33" s="4">
        <v>3065.2232795837936</v>
      </c>
      <c r="L33" s="5">
        <v>405.43185999999997</v>
      </c>
      <c r="M33" s="4">
        <v>2.569083</v>
      </c>
      <c r="N33" s="4">
        <f t="shared" si="3"/>
        <v>2.9821750014483945E-3</v>
      </c>
      <c r="O33" s="4">
        <v>2934.8579462134744</v>
      </c>
      <c r="P33" s="41">
        <v>1192</v>
      </c>
      <c r="Q33" s="47">
        <v>125.05</v>
      </c>
      <c r="R33" s="23">
        <f t="shared" si="1"/>
        <v>395.46226999999993</v>
      </c>
      <c r="S33" s="4">
        <v>862</v>
      </c>
      <c r="T33" s="4">
        <v>874</v>
      </c>
      <c r="U33" s="4">
        <v>808</v>
      </c>
      <c r="V33" s="4">
        <v>796</v>
      </c>
      <c r="W33" s="4">
        <v>6.4261599999999994</v>
      </c>
      <c r="Y33" s="4">
        <v>4.4175900000000006</v>
      </c>
      <c r="Z33" s="4">
        <v>4.0792199999999994</v>
      </c>
      <c r="AA33" s="4">
        <v>6.4916200000000002</v>
      </c>
      <c r="AI33"/>
      <c r="AJ33"/>
      <c r="AK33"/>
      <c r="AL33"/>
      <c r="AM33"/>
      <c r="AN33"/>
      <c r="AO33"/>
      <c r="AP33"/>
      <c r="AQ33"/>
    </row>
    <row r="34" spans="1:43" x14ac:dyDescent="0.35">
      <c r="A34" s="3" t="s">
        <v>37</v>
      </c>
      <c r="B34" s="41">
        <f t="shared" si="0"/>
        <v>2483</v>
      </c>
      <c r="C34" s="4">
        <v>772</v>
      </c>
      <c r="D34" s="4">
        <v>688</v>
      </c>
      <c r="E34" s="4">
        <v>2934.8579462134744</v>
      </c>
      <c r="F34" s="4">
        <v>3733</v>
      </c>
      <c r="G34" s="4">
        <v>1.901033</v>
      </c>
      <c r="H34" s="4">
        <f t="shared" si="2"/>
        <v>3.4192087487821331E-3</v>
      </c>
      <c r="I34" s="4">
        <v>9.2307000000000006</v>
      </c>
      <c r="J34" s="4">
        <v>6.4261599999999994</v>
      </c>
      <c r="K34" s="4">
        <v>2934.8579462134744</v>
      </c>
      <c r="L34" s="5">
        <v>520.51226999999994</v>
      </c>
      <c r="M34" s="4">
        <v>1.901033</v>
      </c>
      <c r="N34" s="4">
        <f t="shared" si="3"/>
        <v>3.4192087487821331E-3</v>
      </c>
      <c r="O34" s="4">
        <v>2699.6596809971975</v>
      </c>
      <c r="P34" s="41">
        <v>1182</v>
      </c>
      <c r="Q34" s="47">
        <v>109.92</v>
      </c>
      <c r="R34" s="23">
        <f t="shared" si="1"/>
        <v>223.76206999999999</v>
      </c>
      <c r="S34" s="4">
        <v>746</v>
      </c>
      <c r="T34" s="4">
        <v>862</v>
      </c>
      <c r="U34" s="4">
        <v>874</v>
      </c>
      <c r="V34" s="4">
        <v>808</v>
      </c>
      <c r="W34" s="4">
        <v>8.7522599999999997</v>
      </c>
      <c r="Y34" s="4">
        <v>4.3139200000000004</v>
      </c>
      <c r="Z34" s="4">
        <v>4.4175900000000006</v>
      </c>
      <c r="AA34" s="4">
        <v>4.0792199999999994</v>
      </c>
      <c r="AI34" s="13" t="s">
        <v>39</v>
      </c>
      <c r="AJ34" s="13"/>
      <c r="AK34"/>
      <c r="AL34"/>
      <c r="AM34"/>
      <c r="AN34"/>
      <c r="AO34"/>
      <c r="AP34"/>
      <c r="AQ34"/>
    </row>
    <row r="35" spans="1:43" x14ac:dyDescent="0.35">
      <c r="A35" s="6">
        <v>2017</v>
      </c>
      <c r="B35" s="41">
        <f t="shared" si="0"/>
        <v>2990</v>
      </c>
      <c r="C35" s="4">
        <v>948</v>
      </c>
      <c r="D35" s="4">
        <v>772</v>
      </c>
      <c r="E35" s="4">
        <v>2699.6596809971975</v>
      </c>
      <c r="F35" s="4">
        <v>3665</v>
      </c>
      <c r="G35" s="4">
        <v>1.3052079999999999</v>
      </c>
      <c r="H35" s="4">
        <f t="shared" si="2"/>
        <v>4.8719493110646293E-3</v>
      </c>
      <c r="I35" s="4">
        <v>13.07382</v>
      </c>
      <c r="J35" s="4">
        <v>8.7522599999999997</v>
      </c>
      <c r="K35" s="4">
        <v>2699.6596809971975</v>
      </c>
      <c r="L35" s="5">
        <v>333.68207000000001</v>
      </c>
      <c r="M35" s="4">
        <v>1.3052079999999999</v>
      </c>
      <c r="N35" s="4">
        <f t="shared" si="3"/>
        <v>4.8719493110646293E-3</v>
      </c>
      <c r="O35" s="4">
        <v>2683.4885105040385</v>
      </c>
      <c r="P35" s="41">
        <v>1322</v>
      </c>
      <c r="Q35" s="47">
        <v>105.04</v>
      </c>
      <c r="R35" s="23">
        <f t="shared" si="1"/>
        <v>323.21538999999996</v>
      </c>
      <c r="S35" s="4">
        <v>688</v>
      </c>
      <c r="T35" s="4">
        <v>746</v>
      </c>
      <c r="U35" s="4">
        <v>862</v>
      </c>
      <c r="V35" s="4">
        <v>874</v>
      </c>
      <c r="W35" s="4">
        <v>9.2307000000000006</v>
      </c>
      <c r="Y35" s="4">
        <v>6.4261599999999994</v>
      </c>
      <c r="Z35" s="4">
        <v>4.3139200000000004</v>
      </c>
      <c r="AA35" s="4">
        <v>4.4175900000000006</v>
      </c>
      <c r="AI35" t="s">
        <v>40</v>
      </c>
      <c r="AJ35">
        <v>0.89802210702199137</v>
      </c>
      <c r="AK35"/>
      <c r="AL35"/>
      <c r="AM35"/>
      <c r="AN35"/>
      <c r="AO35"/>
      <c r="AP35"/>
      <c r="AQ35"/>
    </row>
    <row r="36" spans="1:43" x14ac:dyDescent="0.35">
      <c r="A36" s="6">
        <v>2018</v>
      </c>
      <c r="B36" s="41">
        <f t="shared" si="0"/>
        <v>4350</v>
      </c>
      <c r="C36" s="4">
        <v>1218</v>
      </c>
      <c r="D36" s="4">
        <v>948</v>
      </c>
      <c r="E36" s="4">
        <v>2683.4885105040385</v>
      </c>
      <c r="F36" s="4">
        <v>4312</v>
      </c>
      <c r="G36" s="4">
        <v>1.235808</v>
      </c>
      <c r="H36" s="4">
        <f t="shared" si="2"/>
        <v>4.6877507891939568E-3</v>
      </c>
      <c r="I36" s="4">
        <v>13.492059999999999</v>
      </c>
      <c r="J36" s="4">
        <v>9.2307000000000006</v>
      </c>
      <c r="K36" s="4">
        <v>2683.4885105040385</v>
      </c>
      <c r="L36" s="5">
        <v>428.25538999999998</v>
      </c>
      <c r="M36" s="4">
        <v>1.235808</v>
      </c>
      <c r="N36" s="4">
        <f t="shared" si="3"/>
        <v>4.6877507891939568E-3</v>
      </c>
      <c r="O36" s="4">
        <v>2878.1521473158159</v>
      </c>
      <c r="P36" s="41">
        <v>1225</v>
      </c>
      <c r="Q36" s="31">
        <f>165611.3/1000</f>
        <v>165.6113</v>
      </c>
      <c r="R36" s="23">
        <f t="shared" si="1"/>
        <v>598</v>
      </c>
      <c r="S36" s="4">
        <v>772</v>
      </c>
      <c r="T36" s="4">
        <v>688</v>
      </c>
      <c r="U36" s="4">
        <v>746</v>
      </c>
      <c r="V36" s="4">
        <v>862</v>
      </c>
      <c r="W36" s="4">
        <v>13.07382</v>
      </c>
      <c r="Y36" s="4">
        <v>8.7522599999999997</v>
      </c>
      <c r="Z36" s="4">
        <v>6.4261599999999994</v>
      </c>
      <c r="AA36" s="4">
        <v>4.3139200000000004</v>
      </c>
      <c r="AG36"/>
      <c r="AH36"/>
      <c r="AI36" t="s">
        <v>41</v>
      </c>
      <c r="AJ36" s="7">
        <v>0.80644370470021698</v>
      </c>
      <c r="AK36"/>
      <c r="AL36"/>
      <c r="AM36"/>
      <c r="AN36"/>
      <c r="AO36"/>
      <c r="AP36"/>
      <c r="AQ36"/>
    </row>
    <row r="37" spans="1:43" x14ac:dyDescent="0.35">
      <c r="A37" s="48">
        <v>2019</v>
      </c>
      <c r="B37" s="41">
        <f t="shared" si="0"/>
        <v>4288</v>
      </c>
      <c r="C37" s="4">
        <v>1298</v>
      </c>
      <c r="D37" s="4">
        <v>1218</v>
      </c>
      <c r="E37" s="4">
        <v>2878.1521473158159</v>
      </c>
      <c r="F37" s="4">
        <v>5575</v>
      </c>
      <c r="G37" s="4">
        <v>1.460658</v>
      </c>
      <c r="H37" s="4">
        <f t="shared" si="2"/>
        <v>7.3378843256605725E-3</v>
      </c>
      <c r="I37" s="4">
        <v>20.964760000000002</v>
      </c>
      <c r="J37" s="4">
        <v>13.07382</v>
      </c>
      <c r="K37" s="4">
        <v>2878.1521473158159</v>
      </c>
      <c r="L37" s="5">
        <v>763.61130000000003</v>
      </c>
      <c r="M37" s="4">
        <v>1.460658</v>
      </c>
      <c r="N37" s="4">
        <f t="shared" si="3"/>
        <v>7.3378843256605725E-3</v>
      </c>
      <c r="O37" s="4">
        <v>2857.0578479530213</v>
      </c>
      <c r="P37" s="41">
        <v>1257</v>
      </c>
      <c r="Q37" s="31">
        <f>195704.2/1000</f>
        <v>195.70420000000001</v>
      </c>
      <c r="R37" s="23">
        <f t="shared" si="1"/>
        <v>335.94929999999999</v>
      </c>
      <c r="S37" s="4">
        <v>948</v>
      </c>
      <c r="T37" s="4">
        <v>772</v>
      </c>
      <c r="U37" s="4">
        <v>688</v>
      </c>
      <c r="V37" s="4">
        <v>746</v>
      </c>
      <c r="W37" s="4">
        <v>13.492059999999999</v>
      </c>
      <c r="Y37" s="4">
        <v>9.2307000000000006</v>
      </c>
      <c r="Z37" s="4">
        <v>8.7522599999999997</v>
      </c>
      <c r="AA37" s="4">
        <v>6.4261599999999994</v>
      </c>
      <c r="AG37"/>
      <c r="AH37"/>
      <c r="AI37" t="s">
        <v>42</v>
      </c>
      <c r="AJ37">
        <v>0.80091352483450895</v>
      </c>
      <c r="AK37"/>
      <c r="AL37"/>
      <c r="AM37"/>
      <c r="AN37"/>
      <c r="AO37"/>
      <c r="AP37"/>
      <c r="AQ37"/>
    </row>
    <row r="38" spans="1:43" x14ac:dyDescent="0.35">
      <c r="A38" s="48">
        <v>2020</v>
      </c>
      <c r="B38" s="41">
        <f t="shared" si="0"/>
        <v>3408</v>
      </c>
      <c r="C38" s="4">
        <v>1356</v>
      </c>
      <c r="D38" s="4">
        <v>1298</v>
      </c>
      <c r="E38" s="4">
        <v>2857.0578479530213</v>
      </c>
      <c r="F38" s="4">
        <v>5545</v>
      </c>
      <c r="G38" s="4">
        <v>0.93582500000000002</v>
      </c>
      <c r="H38" s="4">
        <f t="shared" si="2"/>
        <v>7.5301822904926532E-3</v>
      </c>
      <c r="I38" s="4">
        <v>20.366199999999999</v>
      </c>
      <c r="J38" s="4">
        <v>13.492059999999999</v>
      </c>
      <c r="K38" s="4">
        <v>2857.0578479530213</v>
      </c>
      <c r="L38" s="5">
        <v>531.65350000000001</v>
      </c>
      <c r="M38" s="4">
        <v>0.93582500000000002</v>
      </c>
      <c r="N38" s="4">
        <f t="shared" si="3"/>
        <v>7.5301822904926532E-3</v>
      </c>
      <c r="O38" s="4">
        <v>2704.6091600881505</v>
      </c>
      <c r="P38" s="41">
        <v>1075</v>
      </c>
      <c r="Q38" s="31">
        <f>164806.8/1000</f>
        <v>164.80679999999998</v>
      </c>
      <c r="R38" s="23">
        <f t="shared" si="1"/>
        <v>435.88954000000001</v>
      </c>
      <c r="S38" s="4">
        <v>1218</v>
      </c>
      <c r="T38" s="4">
        <v>948</v>
      </c>
      <c r="U38" s="4">
        <v>772</v>
      </c>
      <c r="V38" s="4">
        <v>688</v>
      </c>
      <c r="W38" s="4">
        <v>20.964760000000002</v>
      </c>
      <c r="Y38" s="4">
        <v>13.07382</v>
      </c>
      <c r="Z38" s="4">
        <v>9.2307000000000006</v>
      </c>
      <c r="AA38" s="4">
        <v>8.7522599999999997</v>
      </c>
      <c r="AG38"/>
      <c r="AH38"/>
      <c r="AI38" t="s">
        <v>43</v>
      </c>
      <c r="AJ38">
        <v>271.58783539692269</v>
      </c>
      <c r="AK38"/>
      <c r="AL38"/>
      <c r="AM38"/>
      <c r="AN38"/>
      <c r="AO38"/>
      <c r="AP38"/>
      <c r="AQ38"/>
    </row>
    <row r="39" spans="1:43" ht="15" thickBot="1" x14ac:dyDescent="0.4">
      <c r="A39" s="6">
        <v>2021</v>
      </c>
      <c r="B39" s="41">
        <f t="shared" si="0"/>
        <v>4648</v>
      </c>
      <c r="C39" s="4">
        <v>1986</v>
      </c>
      <c r="D39" s="4">
        <v>1356</v>
      </c>
      <c r="E39" s="4">
        <v>2704.6091600881505</v>
      </c>
      <c r="F39" s="4">
        <v>4483</v>
      </c>
      <c r="G39" s="4">
        <v>0.37444169999999999</v>
      </c>
      <c r="H39" s="4">
        <f t="shared" si="2"/>
        <v>1.6321540683680441E-2</v>
      </c>
      <c r="I39" s="4">
        <v>50.96369</v>
      </c>
      <c r="J39" s="4">
        <v>20.964760000000002</v>
      </c>
      <c r="K39" s="4">
        <v>2704.6091600881505</v>
      </c>
      <c r="L39" s="5">
        <v>600.69633999999996</v>
      </c>
      <c r="M39" s="4">
        <v>0.37444169999999999</v>
      </c>
      <c r="N39" s="4">
        <f t="shared" si="3"/>
        <v>1.6321540683680441E-2</v>
      </c>
      <c r="O39" s="4">
        <v>3122.4803459245427</v>
      </c>
      <c r="P39" s="37">
        <v>1476</v>
      </c>
      <c r="Q39" s="27">
        <f>170273.6/1000</f>
        <v>170.27360000000002</v>
      </c>
      <c r="R39" s="23">
        <f t="shared" si="1"/>
        <v>525.82650000000001</v>
      </c>
      <c r="S39" s="4">
        <v>1298</v>
      </c>
      <c r="T39" s="4">
        <v>1218</v>
      </c>
      <c r="U39" s="4">
        <v>948</v>
      </c>
      <c r="V39" s="4">
        <v>772</v>
      </c>
      <c r="W39" s="4">
        <v>20.366199999999999</v>
      </c>
      <c r="Y39" s="4">
        <v>13.492059999999999</v>
      </c>
      <c r="Z39" s="4">
        <v>13.07382</v>
      </c>
      <c r="AA39" s="4">
        <v>9.2307000000000006</v>
      </c>
      <c r="AG39"/>
      <c r="AH39"/>
      <c r="AI39" s="11" t="s">
        <v>44</v>
      </c>
      <c r="AJ39" s="11">
        <v>37</v>
      </c>
      <c r="AK39"/>
      <c r="AL39"/>
      <c r="AM39"/>
      <c r="AN39"/>
      <c r="AO39"/>
      <c r="AP39"/>
      <c r="AQ39"/>
    </row>
    <row r="40" spans="1:43" x14ac:dyDescent="0.35">
      <c r="A40" s="48">
        <v>2022</v>
      </c>
      <c r="B40" s="41">
        <f t="shared" si="0"/>
        <v>-1297</v>
      </c>
      <c r="C40" s="4">
        <v>2742</v>
      </c>
      <c r="D40" s="4">
        <v>1986</v>
      </c>
      <c r="E40" s="4">
        <v>3122.4803459245427</v>
      </c>
      <c r="F40" s="4">
        <v>6124</v>
      </c>
      <c r="G40" s="4">
        <v>0.78760830000000004</v>
      </c>
      <c r="H40" s="4">
        <f t="shared" si="2"/>
        <v>1.2148888532247114E-2</v>
      </c>
      <c r="I40" s="4">
        <v>37.305199999999999</v>
      </c>
      <c r="J40" s="4">
        <v>20.366199999999999</v>
      </c>
      <c r="K40" s="4">
        <v>3122.4803459245427</v>
      </c>
      <c r="L40" s="5">
        <v>696.1001</v>
      </c>
      <c r="M40" s="4">
        <v>0.78760830000000004</v>
      </c>
      <c r="N40" s="4">
        <f t="shared" si="3"/>
        <v>1.2148888532247114E-2</v>
      </c>
      <c r="O40" s="4">
        <v>3070.6677323592053</v>
      </c>
      <c r="P40" s="37">
        <v>1297</v>
      </c>
      <c r="Q40" s="27">
        <f>78049.2/1000</f>
        <v>78.049199999999999</v>
      </c>
      <c r="R40" s="23">
        <f t="shared" si="1"/>
        <v>-78.049199999999999</v>
      </c>
      <c r="S40" s="4">
        <v>1356</v>
      </c>
      <c r="T40" s="4">
        <v>1298</v>
      </c>
      <c r="U40" s="4">
        <v>1218</v>
      </c>
      <c r="V40" s="4">
        <v>948</v>
      </c>
      <c r="W40" s="4">
        <v>50.96369</v>
      </c>
      <c r="Y40" s="4">
        <v>20.964760000000002</v>
      </c>
      <c r="Z40" s="4">
        <v>13.492059999999999</v>
      </c>
      <c r="AA40" s="4">
        <v>13.07382</v>
      </c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ht="15" thickBot="1" x14ac:dyDescent="0.4">
      <c r="L41" s="5"/>
      <c r="AF41"/>
      <c r="AG41"/>
      <c r="AH41"/>
      <c r="AI41" t="s">
        <v>45</v>
      </c>
      <c r="AJ41"/>
      <c r="AK41"/>
      <c r="AL41"/>
      <c r="AM41"/>
      <c r="AN41"/>
      <c r="AO41"/>
      <c r="AP41"/>
      <c r="AQ41"/>
    </row>
    <row r="42" spans="1:43" x14ac:dyDescent="0.35">
      <c r="AF42"/>
      <c r="AG42"/>
      <c r="AH42"/>
      <c r="AI42" s="12"/>
      <c r="AJ42" s="12" t="s">
        <v>50</v>
      </c>
      <c r="AK42" s="12" t="s">
        <v>51</v>
      </c>
      <c r="AL42" s="12" t="s">
        <v>52</v>
      </c>
      <c r="AM42" s="12" t="s">
        <v>53</v>
      </c>
      <c r="AN42" s="12" t="s">
        <v>54</v>
      </c>
      <c r="AO42"/>
      <c r="AP42"/>
      <c r="AQ42"/>
    </row>
    <row r="43" spans="1:43" x14ac:dyDescent="0.35">
      <c r="AI43" t="s">
        <v>46</v>
      </c>
      <c r="AJ43">
        <v>1</v>
      </c>
      <c r="AK43">
        <v>10756114.749335572</v>
      </c>
      <c r="AL43">
        <v>10756114.749335572</v>
      </c>
      <c r="AM43">
        <v>145.82594495720971</v>
      </c>
      <c r="AN43">
        <v>4.8963178918547526E-14</v>
      </c>
      <c r="AO43"/>
      <c r="AP43"/>
      <c r="AQ43"/>
    </row>
    <row r="44" spans="1:43" x14ac:dyDescent="0.35">
      <c r="AI44" t="s">
        <v>47</v>
      </c>
      <c r="AJ44">
        <v>35</v>
      </c>
      <c r="AK44">
        <v>2581598.3317455091</v>
      </c>
      <c r="AL44">
        <v>73759.952335585971</v>
      </c>
      <c r="AM44"/>
      <c r="AN44"/>
      <c r="AO44"/>
      <c r="AP44"/>
      <c r="AQ44"/>
    </row>
    <row r="45" spans="1:43" ht="15" thickBot="1" x14ac:dyDescent="0.4">
      <c r="AI45" s="11" t="s">
        <v>48</v>
      </c>
      <c r="AJ45" s="11">
        <v>36</v>
      </c>
      <c r="AK45" s="11">
        <v>13337713.081081081</v>
      </c>
      <c r="AL45" s="11"/>
      <c r="AM45" s="11"/>
      <c r="AN45" s="11"/>
      <c r="AO45"/>
      <c r="AP45"/>
      <c r="AQ45"/>
    </row>
    <row r="46" spans="1:43" ht="15" thickBot="1" x14ac:dyDescent="0.4">
      <c r="AI46"/>
      <c r="AJ46"/>
      <c r="AK46"/>
      <c r="AL46"/>
      <c r="AM46"/>
      <c r="AN46"/>
      <c r="AO46"/>
      <c r="AP46"/>
      <c r="AQ46"/>
    </row>
    <row r="47" spans="1:43" x14ac:dyDescent="0.35">
      <c r="D47"/>
      <c r="J47"/>
      <c r="S47"/>
      <c r="T47"/>
      <c r="U47"/>
      <c r="V47"/>
      <c r="W47"/>
      <c r="Y47"/>
      <c r="Z47"/>
      <c r="AA47"/>
      <c r="AI47" s="12"/>
      <c r="AJ47" s="12" t="s">
        <v>55</v>
      </c>
      <c r="AK47" s="12" t="s">
        <v>43</v>
      </c>
      <c r="AL47" s="12" t="s">
        <v>56</v>
      </c>
      <c r="AM47" s="12" t="s">
        <v>57</v>
      </c>
      <c r="AN47" s="12" t="s">
        <v>58</v>
      </c>
      <c r="AO47" s="12" t="s">
        <v>59</v>
      </c>
      <c r="AP47"/>
      <c r="AQ47"/>
    </row>
    <row r="48" spans="1:43" x14ac:dyDescent="0.35">
      <c r="D48"/>
      <c r="J48"/>
      <c r="S48"/>
      <c r="T48"/>
      <c r="U48"/>
      <c r="V48"/>
      <c r="W48"/>
      <c r="Y48"/>
      <c r="Z48"/>
      <c r="AA48"/>
      <c r="AI48" t="s">
        <v>49</v>
      </c>
      <c r="AJ48">
        <v>40.548600583119082</v>
      </c>
      <c r="AK48">
        <v>75.678447654776448</v>
      </c>
      <c r="AL48">
        <v>0.53580116717100568</v>
      </c>
      <c r="AM48">
        <v>0.59548480995293196</v>
      </c>
      <c r="AN48">
        <v>-113.08681599852122</v>
      </c>
      <c r="AO48">
        <v>194.18401716475938</v>
      </c>
      <c r="AP48"/>
      <c r="AQ48"/>
    </row>
    <row r="49" spans="1:43" ht="15" thickBot="1" x14ac:dyDescent="0.4">
      <c r="D49"/>
      <c r="J49"/>
      <c r="S49"/>
      <c r="T49"/>
      <c r="U49"/>
      <c r="V49"/>
      <c r="W49"/>
      <c r="Y49"/>
      <c r="Z49"/>
      <c r="AA49"/>
      <c r="AI49" s="14" t="s">
        <v>6</v>
      </c>
      <c r="AJ49" s="11">
        <v>1.046042213732743</v>
      </c>
      <c r="AK49" s="11">
        <v>8.6622718955543354E-2</v>
      </c>
      <c r="AL49" s="11">
        <v>12.075841376782392</v>
      </c>
      <c r="AM49" s="11">
        <v>4.8963178918547874E-14</v>
      </c>
      <c r="AN49" s="11">
        <v>0.87018874521449308</v>
      </c>
      <c r="AO49" s="11">
        <v>1.221895682250993</v>
      </c>
      <c r="AP49"/>
      <c r="AQ49"/>
    </row>
    <row r="50" spans="1:43" x14ac:dyDescent="0.35">
      <c r="D50"/>
      <c r="J50"/>
      <c r="S50"/>
      <c r="T50"/>
      <c r="U50"/>
      <c r="V50"/>
      <c r="W50"/>
      <c r="Y50"/>
      <c r="Z50"/>
      <c r="AA50"/>
      <c r="AI50"/>
      <c r="AJ50"/>
      <c r="AK50"/>
      <c r="AL50"/>
      <c r="AM50"/>
      <c r="AN50"/>
      <c r="AO50"/>
      <c r="AP50"/>
      <c r="AQ50"/>
    </row>
    <row r="51" spans="1:43" x14ac:dyDescent="0.35">
      <c r="D51"/>
      <c r="J51"/>
      <c r="S51"/>
      <c r="T51"/>
      <c r="U51"/>
      <c r="V51"/>
      <c r="W51"/>
      <c r="Y51"/>
      <c r="Z51"/>
      <c r="AA51"/>
      <c r="AI51"/>
      <c r="AJ51"/>
      <c r="AK51"/>
      <c r="AL51"/>
      <c r="AM51"/>
      <c r="AN51"/>
      <c r="AO51"/>
      <c r="AP51"/>
      <c r="AQ51"/>
    </row>
    <row r="52" spans="1:43" x14ac:dyDescent="0.35">
      <c r="D52"/>
      <c r="J52"/>
      <c r="S52"/>
      <c r="T52"/>
      <c r="U52"/>
      <c r="V52"/>
      <c r="W52"/>
      <c r="Y52"/>
      <c r="Z52"/>
      <c r="AA52"/>
      <c r="AI52"/>
      <c r="AJ52"/>
      <c r="AK52"/>
      <c r="AL52"/>
      <c r="AM52"/>
      <c r="AN52"/>
      <c r="AO52"/>
      <c r="AP52"/>
      <c r="AQ52"/>
    </row>
    <row r="53" spans="1:43" x14ac:dyDescent="0.3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Y53"/>
      <c r="Z53"/>
      <c r="AA53"/>
      <c r="AB53"/>
      <c r="AC53"/>
      <c r="AD53"/>
      <c r="AE53"/>
      <c r="AF53"/>
      <c r="AG53"/>
      <c r="AH53"/>
      <c r="AI53" s="10" t="s">
        <v>76</v>
      </c>
      <c r="AJ53"/>
      <c r="AK53"/>
      <c r="AL53"/>
      <c r="AM53"/>
      <c r="AN53"/>
    </row>
    <row r="54" spans="1:43" x14ac:dyDescent="0.3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Y54"/>
      <c r="Z54"/>
      <c r="AA54"/>
      <c r="AB54"/>
      <c r="AC54"/>
      <c r="AD54"/>
      <c r="AE54"/>
      <c r="AF54"/>
      <c r="AG54"/>
      <c r="AH54"/>
      <c r="AI54" t="s">
        <v>38</v>
      </c>
      <c r="AJ54"/>
      <c r="AK54"/>
      <c r="AL54"/>
      <c r="AM54"/>
      <c r="AN54"/>
      <c r="AO54"/>
      <c r="AP54"/>
      <c r="AQ54"/>
    </row>
    <row r="55" spans="1:43" ht="15" thickBot="1" x14ac:dyDescent="0.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</row>
    <row r="56" spans="1:43" x14ac:dyDescent="0.3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Y56"/>
      <c r="Z56"/>
      <c r="AA56"/>
      <c r="AB56"/>
      <c r="AC56"/>
      <c r="AD56"/>
      <c r="AE56"/>
      <c r="AF56"/>
      <c r="AG56"/>
      <c r="AH56"/>
      <c r="AI56" s="13" t="s">
        <v>39</v>
      </c>
      <c r="AJ56" s="13"/>
      <c r="AK56"/>
      <c r="AL56"/>
      <c r="AM56"/>
      <c r="AN56"/>
      <c r="AO56"/>
      <c r="AP56"/>
      <c r="AQ56"/>
    </row>
    <row r="57" spans="1:43" x14ac:dyDescent="0.3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Y57"/>
      <c r="Z57"/>
      <c r="AA57"/>
      <c r="AB57"/>
      <c r="AC57"/>
      <c r="AD57"/>
      <c r="AE57"/>
      <c r="AF57"/>
      <c r="AG57"/>
      <c r="AH57"/>
      <c r="AI57" t="s">
        <v>40</v>
      </c>
      <c r="AJ57">
        <v>0.92450348132750682</v>
      </c>
      <c r="AK57"/>
      <c r="AL57"/>
      <c r="AM57"/>
      <c r="AN57"/>
      <c r="AO57"/>
      <c r="AP57"/>
      <c r="AQ57"/>
    </row>
    <row r="58" spans="1:43" x14ac:dyDescent="0.3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Y58"/>
      <c r="Z58"/>
      <c r="AA58"/>
      <c r="AB58"/>
      <c r="AC58"/>
      <c r="AD58"/>
      <c r="AE58"/>
      <c r="AF58"/>
      <c r="AG58"/>
      <c r="AH58"/>
      <c r="AI58" t="s">
        <v>41</v>
      </c>
      <c r="AJ58" s="7">
        <v>0.85470668698667984</v>
      </c>
      <c r="AK58"/>
      <c r="AL58"/>
      <c r="AM58"/>
      <c r="AN58"/>
      <c r="AO58"/>
      <c r="AP58"/>
      <c r="AQ58"/>
    </row>
    <row r="59" spans="1:43" x14ac:dyDescent="0.3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Y59"/>
      <c r="Z59"/>
      <c r="AA59"/>
      <c r="AB59"/>
      <c r="AC59"/>
      <c r="AD59"/>
      <c r="AE59"/>
      <c r="AF59"/>
      <c r="AG59"/>
      <c r="AH59"/>
      <c r="AI59" t="s">
        <v>42</v>
      </c>
      <c r="AJ59">
        <v>0.83654502286001486</v>
      </c>
      <c r="AK59"/>
      <c r="AL59"/>
      <c r="AM59"/>
      <c r="AN59"/>
      <c r="AO59"/>
      <c r="AP59"/>
      <c r="AQ59"/>
    </row>
    <row r="60" spans="1:43" x14ac:dyDescent="0.3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Y60"/>
      <c r="Z60"/>
      <c r="AA60"/>
      <c r="AB60"/>
      <c r="AC60"/>
      <c r="AD60"/>
      <c r="AE60"/>
      <c r="AF60"/>
      <c r="AG60"/>
      <c r="AH60"/>
      <c r="AI60" t="s">
        <v>43</v>
      </c>
      <c r="AJ60">
        <v>246.08690802053098</v>
      </c>
      <c r="AK60"/>
      <c r="AL60"/>
      <c r="AM60"/>
      <c r="AN60"/>
      <c r="AO60"/>
      <c r="AP60"/>
      <c r="AQ60"/>
    </row>
    <row r="61" spans="1:43" ht="15" thickBot="1" x14ac:dyDescent="0.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Y61"/>
      <c r="Z61"/>
      <c r="AA61"/>
      <c r="AB61"/>
      <c r="AC61"/>
      <c r="AD61"/>
      <c r="AE61"/>
      <c r="AF61"/>
      <c r="AG61"/>
      <c r="AH61"/>
      <c r="AI61" s="11" t="s">
        <v>44</v>
      </c>
      <c r="AJ61" s="11">
        <v>37</v>
      </c>
      <c r="AK61"/>
      <c r="AL61"/>
      <c r="AM61"/>
      <c r="AN61"/>
      <c r="AO61"/>
      <c r="AP61"/>
      <c r="AQ61"/>
    </row>
    <row r="62" spans="1:43" x14ac:dyDescent="0.3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</row>
    <row r="63" spans="1:43" ht="15" thickBot="1" x14ac:dyDescent="0.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Y63"/>
      <c r="Z63"/>
      <c r="AA63"/>
      <c r="AB63"/>
      <c r="AC63"/>
      <c r="AD63"/>
      <c r="AE63"/>
      <c r="AF63"/>
      <c r="AG63"/>
      <c r="AH63"/>
      <c r="AI63" t="s">
        <v>45</v>
      </c>
      <c r="AJ63"/>
      <c r="AK63"/>
      <c r="AL63"/>
      <c r="AM63"/>
      <c r="AN63"/>
      <c r="AO63"/>
      <c r="AP63"/>
      <c r="AQ63"/>
    </row>
    <row r="64" spans="1:43" x14ac:dyDescent="0.3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Y64"/>
      <c r="Z64"/>
      <c r="AA64"/>
      <c r="AB64"/>
      <c r="AC64"/>
      <c r="AD64"/>
      <c r="AE64"/>
      <c r="AF64"/>
      <c r="AG64"/>
      <c r="AH64"/>
      <c r="AI64" s="12"/>
      <c r="AJ64" s="12" t="s">
        <v>50</v>
      </c>
      <c r="AK64" s="12" t="s">
        <v>51</v>
      </c>
      <c r="AL64" s="12" t="s">
        <v>52</v>
      </c>
      <c r="AM64" s="12" t="s">
        <v>53</v>
      </c>
      <c r="AN64" s="12" t="s">
        <v>54</v>
      </c>
      <c r="AO64"/>
      <c r="AP64"/>
      <c r="AQ64"/>
    </row>
    <row r="65" spans="1:43" x14ac:dyDescent="0.3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Y65"/>
      <c r="Z65"/>
      <c r="AA65"/>
      <c r="AB65"/>
      <c r="AC65"/>
      <c r="AD65"/>
      <c r="AE65"/>
      <c r="AF65"/>
      <c r="AG65"/>
      <c r="AH65"/>
      <c r="AI65" t="s">
        <v>46</v>
      </c>
      <c r="AJ65">
        <v>4</v>
      </c>
      <c r="AK65">
        <v>11399832.559509713</v>
      </c>
      <c r="AL65">
        <v>2849958.1398774283</v>
      </c>
      <c r="AM65">
        <v>47.061033671016759</v>
      </c>
      <c r="AN65">
        <v>5.7878494136773105E-13</v>
      </c>
      <c r="AO65"/>
      <c r="AP65"/>
      <c r="AQ65"/>
    </row>
    <row r="66" spans="1:43" x14ac:dyDescent="0.3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Y66"/>
      <c r="Z66"/>
      <c r="AA66"/>
      <c r="AB66"/>
      <c r="AC66"/>
      <c r="AD66"/>
      <c r="AE66"/>
      <c r="AF66"/>
      <c r="AG66"/>
      <c r="AH66"/>
      <c r="AI66" t="s">
        <v>47</v>
      </c>
      <c r="AJ66">
        <v>32</v>
      </c>
      <c r="AK66">
        <v>1937880.5215713687</v>
      </c>
      <c r="AL66">
        <v>60558.766299105271</v>
      </c>
      <c r="AM66"/>
      <c r="AN66"/>
      <c r="AO66"/>
      <c r="AP66"/>
      <c r="AQ66"/>
    </row>
    <row r="67" spans="1:43" ht="15" thickBot="1" x14ac:dyDescent="0.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Y67"/>
      <c r="Z67"/>
      <c r="AA67"/>
      <c r="AB67"/>
      <c r="AC67"/>
      <c r="AD67"/>
      <c r="AE67"/>
      <c r="AF67"/>
      <c r="AG67"/>
      <c r="AH67"/>
      <c r="AI67" s="11" t="s">
        <v>48</v>
      </c>
      <c r="AJ67" s="11">
        <v>36</v>
      </c>
      <c r="AK67" s="11">
        <v>13337713.081081081</v>
      </c>
      <c r="AL67" s="11"/>
      <c r="AM67" s="11"/>
      <c r="AN67" s="11"/>
      <c r="AO67"/>
      <c r="AP67"/>
      <c r="AQ67"/>
    </row>
    <row r="68" spans="1:43" ht="15" thickBo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</row>
    <row r="69" spans="1:43" x14ac:dyDescent="0.3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Y69"/>
      <c r="Z69"/>
      <c r="AA69"/>
      <c r="AB69"/>
      <c r="AC69"/>
      <c r="AD69"/>
      <c r="AE69"/>
      <c r="AF69"/>
      <c r="AG69"/>
      <c r="AH69"/>
      <c r="AI69" s="12"/>
      <c r="AJ69" s="12" t="s">
        <v>55</v>
      </c>
      <c r="AK69" s="12" t="s">
        <v>43</v>
      </c>
      <c r="AL69" s="12" t="s">
        <v>56</v>
      </c>
      <c r="AM69" s="12" t="s">
        <v>57</v>
      </c>
      <c r="AN69" s="12" t="s">
        <v>58</v>
      </c>
      <c r="AO69" s="12" t="s">
        <v>59</v>
      </c>
      <c r="AP69"/>
      <c r="AQ69"/>
    </row>
    <row r="70" spans="1:43" x14ac:dyDescent="0.3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Y70"/>
      <c r="Z70"/>
      <c r="AA70"/>
      <c r="AB70"/>
      <c r="AC70"/>
      <c r="AD70"/>
      <c r="AE70"/>
      <c r="AF70"/>
      <c r="AG70"/>
      <c r="AH70"/>
      <c r="AI70" t="s">
        <v>49</v>
      </c>
      <c r="AJ70">
        <v>831.08380542185614</v>
      </c>
      <c r="AK70">
        <v>425.98437140794039</v>
      </c>
      <c r="AL70">
        <v>1.9509725267032758</v>
      </c>
      <c r="AM70">
        <v>5.9862618411774211E-2</v>
      </c>
      <c r="AN70">
        <v>-36.617964491869429</v>
      </c>
      <c r="AO70">
        <v>1698.7855753355816</v>
      </c>
      <c r="AP70"/>
      <c r="AQ70"/>
    </row>
    <row r="71" spans="1:43" x14ac:dyDescent="0.3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Y71"/>
      <c r="Z71"/>
      <c r="AA71"/>
      <c r="AB71"/>
      <c r="AC71"/>
      <c r="AD71"/>
      <c r="AE71"/>
      <c r="AF71"/>
      <c r="AG71"/>
      <c r="AH71"/>
      <c r="AI71" t="s">
        <v>6</v>
      </c>
      <c r="AJ71">
        <v>0.68537966375542791</v>
      </c>
      <c r="AK71">
        <v>0.15875063249160609</v>
      </c>
      <c r="AL71">
        <v>4.3173350115103775</v>
      </c>
      <c r="AM71">
        <v>1.424949133890963E-4</v>
      </c>
      <c r="AN71">
        <v>0.36201520713789498</v>
      </c>
      <c r="AO71">
        <v>1.0087441203729608</v>
      </c>
      <c r="AP71"/>
      <c r="AQ71"/>
    </row>
    <row r="72" spans="1:43" x14ac:dyDescent="0.3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Y72"/>
      <c r="Z72"/>
      <c r="AA72"/>
      <c r="AB72"/>
      <c r="AC72"/>
      <c r="AD72"/>
      <c r="AE72"/>
      <c r="AF72"/>
      <c r="AG72"/>
      <c r="AH72"/>
      <c r="AI72" t="s">
        <v>7</v>
      </c>
      <c r="AJ72">
        <v>-0.25952291689237883</v>
      </c>
      <c r="AK72">
        <v>0.12405450540986586</v>
      </c>
      <c r="AL72">
        <v>-2.0920071869613803</v>
      </c>
      <c r="AM72">
        <v>4.4458059373531013E-2</v>
      </c>
      <c r="AN72">
        <v>-0.51221367536818607</v>
      </c>
      <c r="AO72">
        <v>-6.8321584165715876E-3</v>
      </c>
      <c r="AP72"/>
      <c r="AQ72"/>
    </row>
    <row r="73" spans="1:43" x14ac:dyDescent="0.3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Y73"/>
      <c r="Z73"/>
      <c r="AA73"/>
      <c r="AB73"/>
      <c r="AC73"/>
      <c r="AD73"/>
      <c r="AE73"/>
      <c r="AF73"/>
      <c r="AG73"/>
      <c r="AH73"/>
      <c r="AI73" t="s">
        <v>8</v>
      </c>
      <c r="AJ73">
        <v>0.12485552238382876</v>
      </c>
      <c r="AK73">
        <v>6.0357692218021071E-2</v>
      </c>
      <c r="AL73">
        <v>2.0685933771760494</v>
      </c>
      <c r="AM73">
        <v>4.6744224490992477E-2</v>
      </c>
      <c r="AN73">
        <v>1.9109265706393763E-3</v>
      </c>
      <c r="AO73">
        <v>0.24780011819701814</v>
      </c>
      <c r="AP73"/>
      <c r="AQ73"/>
    </row>
    <row r="74" spans="1:43" ht="15" thickBot="1" x14ac:dyDescent="0.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Y74"/>
      <c r="Z74"/>
      <c r="AA74"/>
      <c r="AB74"/>
      <c r="AC74"/>
      <c r="AD74"/>
      <c r="AE74"/>
      <c r="AF74"/>
      <c r="AG74"/>
      <c r="AH74"/>
      <c r="AI74" s="11" t="s">
        <v>9</v>
      </c>
      <c r="AJ74" s="11">
        <v>-81.919859941057794</v>
      </c>
      <c r="AK74" s="11">
        <v>32.972504079381579</v>
      </c>
      <c r="AL74" s="11">
        <v>-2.4844900995033634</v>
      </c>
      <c r="AM74" s="11">
        <v>1.8395314500981402E-2</v>
      </c>
      <c r="AN74" s="11">
        <v>-149.08265291772432</v>
      </c>
      <c r="AO74" s="11">
        <v>-14.757066964391257</v>
      </c>
      <c r="AP74"/>
      <c r="AQ74"/>
    </row>
    <row r="75" spans="1:43" x14ac:dyDescent="0.3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</row>
    <row r="76" spans="1:43" x14ac:dyDescent="0.3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</row>
    <row r="77" spans="1:43" x14ac:dyDescent="0.3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</row>
    <row r="78" spans="1:43" x14ac:dyDescent="0.3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Y78"/>
      <c r="Z78"/>
      <c r="AA78"/>
      <c r="AB78"/>
      <c r="AC78"/>
      <c r="AD78"/>
      <c r="AE78"/>
      <c r="AF78"/>
      <c r="AG78"/>
      <c r="AH78"/>
      <c r="AI78" s="10" t="s">
        <v>164</v>
      </c>
    </row>
    <row r="79" spans="1:43" x14ac:dyDescent="0.3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Y79"/>
      <c r="Z79"/>
      <c r="AA79"/>
      <c r="AB79"/>
      <c r="AC79"/>
      <c r="AD79"/>
      <c r="AE79"/>
      <c r="AF79"/>
      <c r="AG79"/>
      <c r="AH79"/>
    </row>
    <row r="80" spans="1:43" x14ac:dyDescent="0.3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Y80"/>
      <c r="Z80"/>
      <c r="AA80"/>
      <c r="AB80"/>
      <c r="AC80"/>
      <c r="AD80"/>
      <c r="AE80"/>
      <c r="AF80"/>
      <c r="AG80"/>
      <c r="AH80"/>
      <c r="AI80" t="s">
        <v>38</v>
      </c>
      <c r="AJ80"/>
      <c r="AK80"/>
      <c r="AL80"/>
      <c r="AM80"/>
      <c r="AN80"/>
      <c r="AO80"/>
      <c r="AP80"/>
      <c r="AQ80"/>
    </row>
    <row r="81" spans="1:43" ht="15" thickBot="1" x14ac:dyDescent="0.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</row>
    <row r="82" spans="1:43" x14ac:dyDescent="0.3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Y82"/>
      <c r="Z82"/>
      <c r="AA82"/>
      <c r="AB82"/>
      <c r="AC82"/>
      <c r="AD82"/>
      <c r="AE82"/>
      <c r="AF82"/>
      <c r="AG82"/>
      <c r="AH82"/>
      <c r="AI82" s="13" t="s">
        <v>39</v>
      </c>
      <c r="AJ82" s="13"/>
      <c r="AK82"/>
      <c r="AL82"/>
      <c r="AM82"/>
      <c r="AN82"/>
      <c r="AO82"/>
      <c r="AP82"/>
      <c r="AQ82"/>
    </row>
    <row r="83" spans="1:43" x14ac:dyDescent="0.3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Y83"/>
      <c r="Z83"/>
      <c r="AA83"/>
      <c r="AB83"/>
      <c r="AC83"/>
      <c r="AD83"/>
      <c r="AE83"/>
      <c r="AF83"/>
      <c r="AG83"/>
      <c r="AH83"/>
      <c r="AI83" t="s">
        <v>40</v>
      </c>
      <c r="AJ83">
        <v>0.95789932629966945</v>
      </c>
      <c r="AK83"/>
      <c r="AL83"/>
      <c r="AM83"/>
      <c r="AN83"/>
      <c r="AO83"/>
      <c r="AP83"/>
      <c r="AQ83"/>
    </row>
    <row r="84" spans="1:43" x14ac:dyDescent="0.3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Y84"/>
      <c r="Z84"/>
      <c r="AA84"/>
      <c r="AB84"/>
      <c r="AC84"/>
      <c r="AD84"/>
      <c r="AE84"/>
      <c r="AF84"/>
      <c r="AG84"/>
      <c r="AH84"/>
      <c r="AI84" t="s">
        <v>41</v>
      </c>
      <c r="AJ84" s="7">
        <v>0.91757111932536062</v>
      </c>
      <c r="AK84"/>
      <c r="AL84"/>
      <c r="AM84"/>
      <c r="AN84"/>
      <c r="AO84"/>
      <c r="AP84"/>
      <c r="AQ84"/>
    </row>
    <row r="85" spans="1:43" x14ac:dyDescent="0.3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Y85"/>
      <c r="Z85"/>
      <c r="AA85"/>
      <c r="AB85"/>
      <c r="AC85"/>
      <c r="AD85"/>
      <c r="AE85"/>
      <c r="AF85"/>
      <c r="AG85"/>
      <c r="AH85"/>
      <c r="AI85" t="s">
        <v>42</v>
      </c>
      <c r="AJ85">
        <v>0.90427613857138656</v>
      </c>
      <c r="AK85"/>
      <c r="AL85"/>
      <c r="AM85"/>
      <c r="AN85"/>
      <c r="AO85"/>
      <c r="AP85"/>
      <c r="AQ85"/>
    </row>
    <row r="86" spans="1:43" x14ac:dyDescent="0.3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Y86"/>
      <c r="Z86"/>
      <c r="AA86"/>
      <c r="AB86"/>
      <c r="AC86"/>
      <c r="AD86"/>
      <c r="AE86"/>
      <c r="AF86"/>
      <c r="AG86"/>
      <c r="AH86"/>
      <c r="AI86" t="s">
        <v>43</v>
      </c>
      <c r="AJ86">
        <v>188.32134170879394</v>
      </c>
      <c r="AK86"/>
      <c r="AL86"/>
      <c r="AM86"/>
      <c r="AN86"/>
      <c r="AO86"/>
      <c r="AP86"/>
      <c r="AQ86"/>
    </row>
    <row r="87" spans="1:43" ht="15" thickBot="1" x14ac:dyDescent="0.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Y87"/>
      <c r="Z87"/>
      <c r="AA87"/>
      <c r="AB87"/>
      <c r="AC87"/>
      <c r="AD87"/>
      <c r="AE87"/>
      <c r="AF87"/>
      <c r="AG87"/>
      <c r="AH87"/>
      <c r="AI87" s="11" t="s">
        <v>44</v>
      </c>
      <c r="AJ87" s="11">
        <v>37</v>
      </c>
      <c r="AK87"/>
      <c r="AL87"/>
      <c r="AM87"/>
      <c r="AN87"/>
      <c r="AO87"/>
      <c r="AP87"/>
      <c r="AQ87"/>
    </row>
    <row r="88" spans="1:43" x14ac:dyDescent="0.3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</row>
    <row r="89" spans="1:43" ht="15" thickBot="1" x14ac:dyDescent="0.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Y89"/>
      <c r="Z89"/>
      <c r="AA89"/>
      <c r="AB89"/>
      <c r="AC89"/>
      <c r="AD89"/>
      <c r="AE89"/>
      <c r="AF89"/>
      <c r="AG89"/>
      <c r="AH89"/>
      <c r="AI89" t="s">
        <v>45</v>
      </c>
      <c r="AJ89"/>
      <c r="AK89"/>
      <c r="AL89"/>
      <c r="AM89"/>
      <c r="AN89"/>
      <c r="AO89"/>
      <c r="AP89"/>
      <c r="AQ89"/>
    </row>
    <row r="90" spans="1:43" x14ac:dyDescent="0.3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Y90"/>
      <c r="Z90"/>
      <c r="AA90"/>
      <c r="AB90"/>
      <c r="AC90"/>
      <c r="AD90"/>
      <c r="AE90"/>
      <c r="AF90"/>
      <c r="AG90"/>
      <c r="AH90"/>
      <c r="AI90" s="12"/>
      <c r="AJ90" s="12" t="s">
        <v>50</v>
      </c>
      <c r="AK90" s="12" t="s">
        <v>51</v>
      </c>
      <c r="AL90" s="12" t="s">
        <v>52</v>
      </c>
      <c r="AM90" s="12" t="s">
        <v>53</v>
      </c>
      <c r="AN90" s="12" t="s">
        <v>54</v>
      </c>
      <c r="AO90"/>
      <c r="AP90"/>
      <c r="AQ90"/>
    </row>
    <row r="91" spans="1:43" x14ac:dyDescent="0.3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Y91"/>
      <c r="Z91"/>
      <c r="AA91"/>
      <c r="AB91"/>
      <c r="AC91"/>
      <c r="AD91"/>
      <c r="AE91"/>
      <c r="AF91"/>
      <c r="AG91"/>
      <c r="AH91"/>
      <c r="AI91" t="s">
        <v>46</v>
      </c>
      <c r="AJ91">
        <v>5</v>
      </c>
      <c r="AK91">
        <v>12238300.321048072</v>
      </c>
      <c r="AL91">
        <v>2447660.0642096144</v>
      </c>
      <c r="AM91">
        <v>69.016355593525944</v>
      </c>
      <c r="AN91">
        <v>7.227644583438892E-16</v>
      </c>
      <c r="AO91"/>
      <c r="AP91"/>
      <c r="AQ91"/>
    </row>
    <row r="92" spans="1:43" x14ac:dyDescent="0.3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Y92"/>
      <c r="Z92"/>
      <c r="AA92"/>
      <c r="AB92"/>
      <c r="AC92"/>
      <c r="AD92"/>
      <c r="AE92"/>
      <c r="AF92"/>
      <c r="AG92"/>
      <c r="AH92"/>
      <c r="AI92" t="s">
        <v>47</v>
      </c>
      <c r="AJ92">
        <v>31</v>
      </c>
      <c r="AK92">
        <v>1099412.7600330103</v>
      </c>
      <c r="AL92">
        <v>35464.927743000335</v>
      </c>
      <c r="AM92"/>
      <c r="AN92"/>
      <c r="AO92"/>
      <c r="AP92"/>
      <c r="AQ92"/>
    </row>
    <row r="93" spans="1:43" ht="15" thickBo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Y93"/>
      <c r="Z93"/>
      <c r="AA93"/>
      <c r="AB93"/>
      <c r="AC93"/>
      <c r="AD93"/>
      <c r="AE93"/>
      <c r="AF93"/>
      <c r="AG93"/>
      <c r="AH93"/>
      <c r="AI93" s="11" t="s">
        <v>48</v>
      </c>
      <c r="AJ93" s="11">
        <v>36</v>
      </c>
      <c r="AK93" s="11">
        <v>13337713.081081081</v>
      </c>
      <c r="AL93" s="11"/>
      <c r="AM93" s="11"/>
      <c r="AN93" s="11"/>
      <c r="AO93"/>
      <c r="AP93"/>
      <c r="AQ93"/>
    </row>
    <row r="94" spans="1:43" ht="15" thickBo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</row>
    <row r="95" spans="1:43" x14ac:dyDescent="0.3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Y95"/>
      <c r="Z95"/>
      <c r="AA95"/>
      <c r="AB95"/>
      <c r="AC95"/>
      <c r="AD95"/>
      <c r="AE95"/>
      <c r="AF95"/>
      <c r="AG95"/>
      <c r="AH95"/>
      <c r="AI95" s="12"/>
      <c r="AJ95" s="12" t="s">
        <v>55</v>
      </c>
      <c r="AK95" s="12" t="s">
        <v>43</v>
      </c>
      <c r="AL95" s="12" t="s">
        <v>56</v>
      </c>
      <c r="AM95" s="12" t="s">
        <v>57</v>
      </c>
      <c r="AN95" s="12" t="s">
        <v>58</v>
      </c>
      <c r="AO95" s="12" t="s">
        <v>59</v>
      </c>
      <c r="AP95" s="12" t="s">
        <v>60</v>
      </c>
      <c r="AQ95" s="12" t="s">
        <v>61</v>
      </c>
    </row>
    <row r="96" spans="1:43" x14ac:dyDescent="0.3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Y96"/>
      <c r="Z96"/>
      <c r="AA96"/>
      <c r="AB96"/>
      <c r="AC96"/>
      <c r="AD96"/>
      <c r="AE96"/>
      <c r="AF96"/>
      <c r="AG96"/>
      <c r="AH96"/>
      <c r="AI96" t="s">
        <v>49</v>
      </c>
      <c r="AJ96">
        <v>138.95662540106565</v>
      </c>
      <c r="AK96">
        <v>355.71306937530937</v>
      </c>
      <c r="AL96">
        <v>0.39064245135860859</v>
      </c>
      <c r="AM96">
        <v>0.6987332599614362</v>
      </c>
      <c r="AN96">
        <v>-586.5249626488162</v>
      </c>
      <c r="AO96">
        <v>864.43821345094761</v>
      </c>
      <c r="AP96">
        <v>-586.5249626488162</v>
      </c>
      <c r="AQ96">
        <v>864.43821345094761</v>
      </c>
    </row>
    <row r="97" spans="1:43" x14ac:dyDescent="0.3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Y97"/>
      <c r="Z97"/>
      <c r="AA97"/>
      <c r="AB97"/>
      <c r="AC97"/>
      <c r="AD97"/>
      <c r="AE97"/>
      <c r="AF97"/>
      <c r="AG97"/>
      <c r="AH97"/>
      <c r="AI97" t="s">
        <v>6</v>
      </c>
      <c r="AJ97">
        <v>0.68266405239830907</v>
      </c>
      <c r="AK97">
        <v>0.1214873569212494</v>
      </c>
      <c r="AL97">
        <v>5.6192189022667263</v>
      </c>
      <c r="AM97">
        <v>3.6390336776240938E-6</v>
      </c>
      <c r="AN97">
        <v>0.43488895439026121</v>
      </c>
      <c r="AO97">
        <v>0.93043915040635694</v>
      </c>
      <c r="AP97">
        <v>0.43488895439026121</v>
      </c>
      <c r="AQ97">
        <v>0.93043915040635694</v>
      </c>
    </row>
    <row r="98" spans="1:43" x14ac:dyDescent="0.3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Y98"/>
      <c r="Z98"/>
      <c r="AA98"/>
      <c r="AB98"/>
      <c r="AC98"/>
      <c r="AD98"/>
      <c r="AE98"/>
      <c r="AF98"/>
      <c r="AG98"/>
      <c r="AH98"/>
      <c r="AI98" t="s">
        <v>7</v>
      </c>
      <c r="AJ98">
        <v>-2.333037581515849E-2</v>
      </c>
      <c r="AK98">
        <v>0.10664040045901597</v>
      </c>
      <c r="AL98">
        <v>-0.21877614595159756</v>
      </c>
      <c r="AM98" s="15">
        <v>0.82825841550805135</v>
      </c>
      <c r="AN98">
        <v>-0.24082490648041927</v>
      </c>
      <c r="AO98">
        <v>0.1941641548501023</v>
      </c>
      <c r="AP98">
        <v>-0.24082490648041927</v>
      </c>
      <c r="AQ98">
        <v>0.1941641548501023</v>
      </c>
    </row>
    <row r="99" spans="1:43" x14ac:dyDescent="0.3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Y99"/>
      <c r="Z99"/>
      <c r="AA99"/>
      <c r="AB99"/>
      <c r="AC99"/>
      <c r="AD99"/>
      <c r="AE99"/>
      <c r="AF99"/>
      <c r="AG99"/>
      <c r="AH99"/>
      <c r="AI99" t="s">
        <v>8</v>
      </c>
      <c r="AJ99">
        <v>2.5795490618867579E-2</v>
      </c>
      <c r="AK99">
        <v>5.048299320097669E-2</v>
      </c>
      <c r="AL99">
        <v>0.51097387423470997</v>
      </c>
      <c r="AM99" s="15">
        <v>0.61298942819789115</v>
      </c>
      <c r="AN99">
        <v>-7.7165252828862829E-2</v>
      </c>
      <c r="AO99">
        <v>0.128756234066598</v>
      </c>
      <c r="AP99">
        <v>-7.7165252828862829E-2</v>
      </c>
      <c r="AQ99">
        <v>0.128756234066598</v>
      </c>
    </row>
    <row r="100" spans="1:43" x14ac:dyDescent="0.3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Y100"/>
      <c r="Z100"/>
      <c r="AA100"/>
      <c r="AB100"/>
      <c r="AC100"/>
      <c r="AD100"/>
      <c r="AE100"/>
      <c r="AF100"/>
      <c r="AG100"/>
      <c r="AH100"/>
      <c r="AI100" t="s">
        <v>9</v>
      </c>
      <c r="AJ100">
        <v>-13.827944520287833</v>
      </c>
      <c r="AK100">
        <v>28.858252715126625</v>
      </c>
      <c r="AL100">
        <v>-0.47916776725153709</v>
      </c>
      <c r="AM100" s="15">
        <v>0.63518225094704484</v>
      </c>
      <c r="AN100">
        <v>-72.684738972294241</v>
      </c>
      <c r="AO100">
        <v>45.028849931718568</v>
      </c>
      <c r="AP100">
        <v>-72.684738972294241</v>
      </c>
      <c r="AQ100">
        <v>45.028849931718568</v>
      </c>
    </row>
    <row r="101" spans="1:43" ht="15" thickBot="1" x14ac:dyDescent="0.4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Y101"/>
      <c r="Z101"/>
      <c r="AA101"/>
      <c r="AB101"/>
      <c r="AC101"/>
      <c r="AD101"/>
      <c r="AE101"/>
      <c r="AF101"/>
      <c r="AG101"/>
      <c r="AH101"/>
      <c r="AI101" s="11" t="s">
        <v>159</v>
      </c>
      <c r="AJ101" s="11">
        <v>65352.204623233891</v>
      </c>
      <c r="AK101" s="11">
        <v>13440.536297309995</v>
      </c>
      <c r="AL101" s="11">
        <v>4.8623212033818595</v>
      </c>
      <c r="AM101" s="11">
        <v>3.1857904945597492E-5</v>
      </c>
      <c r="AN101" s="11">
        <v>37940.050118091167</v>
      </c>
      <c r="AO101" s="11">
        <v>92764.359128376615</v>
      </c>
      <c r="AP101" s="11">
        <v>37940.050118091167</v>
      </c>
      <c r="AQ101" s="11">
        <v>92764.359128376615</v>
      </c>
    </row>
    <row r="102" spans="1:43" x14ac:dyDescent="0.3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</row>
    <row r="103" spans="1:43" x14ac:dyDescent="0.3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</row>
    <row r="104" spans="1:43" x14ac:dyDescent="0.3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</row>
    <row r="105" spans="1:43" x14ac:dyDescent="0.3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Y105"/>
      <c r="Z105"/>
      <c r="AA105"/>
      <c r="AB105"/>
      <c r="AC105"/>
      <c r="AD105"/>
      <c r="AE105"/>
      <c r="AF105"/>
      <c r="AG105"/>
      <c r="AH105"/>
      <c r="AI105" s="7" t="s">
        <v>79</v>
      </c>
      <c r="AJ105"/>
      <c r="AK105"/>
      <c r="AL105"/>
      <c r="AM105"/>
      <c r="AN105"/>
    </row>
    <row r="106" spans="1:43" x14ac:dyDescent="0.3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</row>
    <row r="107" spans="1:43" x14ac:dyDescent="0.3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Y107"/>
      <c r="Z107"/>
      <c r="AA107"/>
      <c r="AB107"/>
      <c r="AC107"/>
      <c r="AD107"/>
      <c r="AE107"/>
      <c r="AF107"/>
      <c r="AG107"/>
      <c r="AH107"/>
      <c r="AI107" s="10" t="s">
        <v>75</v>
      </c>
      <c r="AJ107"/>
      <c r="AK107"/>
      <c r="AL107"/>
      <c r="AM107"/>
      <c r="AN107"/>
    </row>
    <row r="108" spans="1:43" x14ac:dyDescent="0.3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Y108"/>
      <c r="Z108"/>
      <c r="AA108"/>
      <c r="AB108"/>
      <c r="AC108"/>
      <c r="AD108"/>
      <c r="AE108"/>
      <c r="AF108"/>
      <c r="AG108"/>
      <c r="AH108"/>
    </row>
    <row r="109" spans="1:43" x14ac:dyDescent="0.3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Y109"/>
      <c r="Z109"/>
      <c r="AA109"/>
      <c r="AB109"/>
      <c r="AC109"/>
      <c r="AD109"/>
      <c r="AE109"/>
      <c r="AF109"/>
      <c r="AG109"/>
      <c r="AH109"/>
      <c r="AI109" t="s">
        <v>38</v>
      </c>
      <c r="AJ109"/>
      <c r="AK109"/>
      <c r="AL109"/>
      <c r="AM109"/>
      <c r="AN109"/>
      <c r="AO109"/>
      <c r="AP109"/>
      <c r="AQ109"/>
    </row>
    <row r="110" spans="1:43" ht="15" thickBot="1" x14ac:dyDescent="0.4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</row>
    <row r="111" spans="1:43" x14ac:dyDescent="0.3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Y111"/>
      <c r="Z111"/>
      <c r="AA111"/>
      <c r="AB111"/>
      <c r="AC111"/>
      <c r="AD111"/>
      <c r="AE111"/>
      <c r="AF111"/>
      <c r="AG111"/>
      <c r="AH111"/>
      <c r="AI111" s="13" t="s">
        <v>39</v>
      </c>
      <c r="AJ111" s="13"/>
      <c r="AK111"/>
      <c r="AL111"/>
      <c r="AM111"/>
      <c r="AN111"/>
      <c r="AO111"/>
      <c r="AP111"/>
      <c r="AQ111"/>
    </row>
    <row r="112" spans="1:43" x14ac:dyDescent="0.3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Y112"/>
      <c r="Z112"/>
      <c r="AA112"/>
      <c r="AB112"/>
      <c r="AC112"/>
      <c r="AD112"/>
      <c r="AE112"/>
      <c r="AF112"/>
      <c r="AG112"/>
      <c r="AH112"/>
      <c r="AI112" t="s">
        <v>40</v>
      </c>
      <c r="AJ112">
        <v>0.75620562975361527</v>
      </c>
      <c r="AK112"/>
      <c r="AL112"/>
      <c r="AM112"/>
      <c r="AN112"/>
      <c r="AO112"/>
      <c r="AP112"/>
      <c r="AQ112"/>
    </row>
    <row r="113" spans="1:43" x14ac:dyDescent="0.3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Y113"/>
      <c r="Z113"/>
      <c r="AA113"/>
      <c r="AB113"/>
      <c r="AC113"/>
      <c r="AD113"/>
      <c r="AE113"/>
      <c r="AF113"/>
      <c r="AG113"/>
      <c r="AH113"/>
      <c r="AI113" t="s">
        <v>41</v>
      </c>
      <c r="AJ113" s="7">
        <v>0.57184695447106182</v>
      </c>
      <c r="AK113"/>
      <c r="AL113"/>
      <c r="AM113"/>
      <c r="AN113"/>
      <c r="AO113"/>
      <c r="AP113"/>
      <c r="AQ113"/>
    </row>
    <row r="114" spans="1:43" x14ac:dyDescent="0.3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Y114"/>
      <c r="Z114"/>
      <c r="AA114"/>
      <c r="AB114"/>
      <c r="AC114"/>
      <c r="AD114"/>
      <c r="AE114"/>
      <c r="AF114"/>
      <c r="AG114"/>
      <c r="AH114"/>
      <c r="AI114" t="s">
        <v>42</v>
      </c>
      <c r="AJ114">
        <v>0.53292395033206752</v>
      </c>
      <c r="AK114"/>
      <c r="AL114"/>
      <c r="AM114"/>
      <c r="AN114"/>
      <c r="AO114"/>
      <c r="AP114"/>
      <c r="AQ114"/>
    </row>
    <row r="115" spans="1:43" x14ac:dyDescent="0.3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Y115"/>
      <c r="Z115"/>
      <c r="AA115"/>
      <c r="AB115"/>
      <c r="AC115"/>
      <c r="AD115"/>
      <c r="AE115"/>
      <c r="AF115"/>
      <c r="AG115"/>
      <c r="AH115"/>
      <c r="AI115" t="s">
        <v>43</v>
      </c>
      <c r="AJ115">
        <v>7.1945854072846132</v>
      </c>
      <c r="AK115"/>
      <c r="AL115"/>
      <c r="AM115"/>
      <c r="AN115"/>
      <c r="AO115"/>
      <c r="AP115"/>
      <c r="AQ115"/>
    </row>
    <row r="116" spans="1:43" ht="15" thickBot="1" x14ac:dyDescent="0.4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Y116"/>
      <c r="Z116"/>
      <c r="AA116"/>
      <c r="AB116"/>
      <c r="AC116"/>
      <c r="AD116"/>
      <c r="AE116"/>
      <c r="AF116"/>
      <c r="AG116"/>
      <c r="AH116"/>
      <c r="AI116" s="11" t="s">
        <v>44</v>
      </c>
      <c r="AJ116" s="11">
        <v>37</v>
      </c>
      <c r="AK116"/>
      <c r="AL116"/>
      <c r="AM116"/>
      <c r="AN116"/>
      <c r="AO116"/>
      <c r="AP116"/>
      <c r="AQ116"/>
    </row>
    <row r="117" spans="1:43" x14ac:dyDescent="0.3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</row>
    <row r="118" spans="1:43" ht="15" thickBot="1" x14ac:dyDescent="0.4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Y118"/>
      <c r="Z118"/>
      <c r="AA118"/>
      <c r="AB118"/>
      <c r="AC118"/>
      <c r="AD118"/>
      <c r="AE118"/>
      <c r="AF118"/>
      <c r="AG118"/>
      <c r="AH118"/>
      <c r="AI118" t="s">
        <v>45</v>
      </c>
      <c r="AJ118"/>
      <c r="AK118"/>
      <c r="AL118"/>
      <c r="AM118"/>
      <c r="AN118"/>
      <c r="AO118"/>
      <c r="AP118"/>
      <c r="AQ118"/>
    </row>
    <row r="119" spans="1:43" x14ac:dyDescent="0.3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Y119"/>
      <c r="Z119"/>
      <c r="AA119"/>
      <c r="AB119"/>
      <c r="AC119"/>
      <c r="AD119"/>
      <c r="AE119"/>
      <c r="AF119"/>
      <c r="AG119"/>
      <c r="AH119"/>
      <c r="AI119" s="12"/>
      <c r="AJ119" s="12" t="s">
        <v>50</v>
      </c>
      <c r="AK119" s="12" t="s">
        <v>51</v>
      </c>
      <c r="AL119" s="12" t="s">
        <v>52</v>
      </c>
      <c r="AM119" s="12" t="s">
        <v>53</v>
      </c>
      <c r="AN119" s="12" t="s">
        <v>54</v>
      </c>
      <c r="AO119"/>
      <c r="AP119"/>
      <c r="AQ119"/>
    </row>
    <row r="120" spans="1:43" x14ac:dyDescent="0.3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Y120"/>
      <c r="Z120"/>
      <c r="AA120"/>
      <c r="AB120"/>
      <c r="AC120"/>
      <c r="AD120"/>
      <c r="AE120"/>
      <c r="AF120"/>
      <c r="AG120"/>
      <c r="AH120"/>
      <c r="AI120" t="s">
        <v>46</v>
      </c>
      <c r="AJ120">
        <v>3</v>
      </c>
      <c r="AK120">
        <v>2281.4253335957837</v>
      </c>
      <c r="AL120">
        <v>760.47511119859462</v>
      </c>
      <c r="AM120">
        <v>14.691747646943986</v>
      </c>
      <c r="AN120">
        <v>3.0193573494015275E-6</v>
      </c>
      <c r="AO120"/>
      <c r="AP120"/>
      <c r="AQ120"/>
    </row>
    <row r="121" spans="1:43" x14ac:dyDescent="0.3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Y121"/>
      <c r="Z121"/>
      <c r="AA121"/>
      <c r="AB121"/>
      <c r="AC121"/>
      <c r="AD121"/>
      <c r="AE121"/>
      <c r="AF121"/>
      <c r="AG121"/>
      <c r="AH121"/>
      <c r="AI121" t="s">
        <v>47</v>
      </c>
      <c r="AJ121">
        <v>33</v>
      </c>
      <c r="AK121">
        <v>1708.1479530295189</v>
      </c>
      <c r="AL121">
        <v>51.762059182712697</v>
      </c>
      <c r="AM121"/>
      <c r="AN121"/>
      <c r="AO121"/>
      <c r="AP121"/>
      <c r="AQ121"/>
    </row>
    <row r="122" spans="1:43" ht="15" thickBot="1" x14ac:dyDescent="0.4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Y122"/>
      <c r="Z122"/>
      <c r="AA122"/>
      <c r="AB122"/>
      <c r="AC122"/>
      <c r="AD122"/>
      <c r="AE122"/>
      <c r="AF122"/>
      <c r="AG122"/>
      <c r="AH122"/>
      <c r="AI122" s="11" t="s">
        <v>48</v>
      </c>
      <c r="AJ122" s="11">
        <v>36</v>
      </c>
      <c r="AK122" s="11">
        <v>3989.5732866253029</v>
      </c>
      <c r="AL122" s="11"/>
      <c r="AM122" s="11"/>
      <c r="AN122" s="11"/>
      <c r="AO122"/>
      <c r="AP122"/>
      <c r="AQ122"/>
    </row>
    <row r="123" spans="1:43" ht="15" thickBot="1" x14ac:dyDescent="0.4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</row>
    <row r="124" spans="1:43" x14ac:dyDescent="0.3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Y124"/>
      <c r="Z124"/>
      <c r="AA124"/>
      <c r="AB124"/>
      <c r="AC124"/>
      <c r="AD124"/>
      <c r="AE124"/>
      <c r="AF124"/>
      <c r="AG124"/>
      <c r="AH124"/>
      <c r="AI124" s="12"/>
      <c r="AJ124" s="12" t="s">
        <v>55</v>
      </c>
      <c r="AK124" s="12" t="s">
        <v>43</v>
      </c>
      <c r="AL124" s="12" t="s">
        <v>56</v>
      </c>
      <c r="AM124" s="12" t="s">
        <v>57</v>
      </c>
      <c r="AN124" s="12" t="s">
        <v>58</v>
      </c>
      <c r="AO124" s="12" t="s">
        <v>59</v>
      </c>
      <c r="AP124" s="12" t="s">
        <v>60</v>
      </c>
      <c r="AQ124" s="12" t="s">
        <v>61</v>
      </c>
    </row>
    <row r="125" spans="1:43" x14ac:dyDescent="0.3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Y125"/>
      <c r="Z125"/>
      <c r="AA125"/>
      <c r="AB125"/>
      <c r="AC125"/>
      <c r="AD125"/>
      <c r="AE125"/>
      <c r="AF125"/>
      <c r="AG125"/>
      <c r="AH125"/>
      <c r="AI125" t="s">
        <v>49</v>
      </c>
      <c r="AJ125">
        <v>36.511162590527178</v>
      </c>
      <c r="AK125">
        <v>11.563051195563697</v>
      </c>
      <c r="AL125">
        <v>3.1575716454957083</v>
      </c>
      <c r="AM125">
        <v>3.3914150615861577E-3</v>
      </c>
      <c r="AN125">
        <v>12.98595804796296</v>
      </c>
      <c r="AO125">
        <v>60.036367133091396</v>
      </c>
      <c r="AP125">
        <v>12.98595804796296</v>
      </c>
      <c r="AQ125">
        <v>60.036367133091396</v>
      </c>
    </row>
    <row r="126" spans="1:43" x14ac:dyDescent="0.3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Y126"/>
      <c r="Z126"/>
      <c r="AA126"/>
      <c r="AB126"/>
      <c r="AC126"/>
      <c r="AD126"/>
      <c r="AE126"/>
      <c r="AF126"/>
      <c r="AG126"/>
      <c r="AH126"/>
      <c r="AI126" t="s">
        <v>7</v>
      </c>
      <c r="AJ126">
        <v>-9.1454124872445992E-3</v>
      </c>
      <c r="AK126">
        <v>3.6830874244116268E-3</v>
      </c>
      <c r="AL126">
        <v>-2.4830831944494447</v>
      </c>
      <c r="AM126">
        <v>1.8281926926061235E-2</v>
      </c>
      <c r="AN126">
        <v>-1.6638710194053344E-2</v>
      </c>
      <c r="AO126">
        <v>-1.6521147804358562E-3</v>
      </c>
      <c r="AP126">
        <v>-1.6638710194053344E-2</v>
      </c>
      <c r="AQ126">
        <v>-1.6521147804358562E-3</v>
      </c>
    </row>
    <row r="127" spans="1:43" x14ac:dyDescent="0.3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Y127"/>
      <c r="Z127"/>
      <c r="AA127"/>
      <c r="AB127"/>
      <c r="AC127"/>
      <c r="AD127"/>
      <c r="AE127"/>
      <c r="AF127"/>
      <c r="AG127"/>
      <c r="AH127"/>
      <c r="AI127" t="s">
        <v>11</v>
      </c>
      <c r="AJ127">
        <v>2.0592367593647094E-2</v>
      </c>
      <c r="AK127">
        <v>7.0255216867403554E-3</v>
      </c>
      <c r="AL127">
        <v>2.9310802118100603</v>
      </c>
      <c r="AM127">
        <v>6.091527840887752E-3</v>
      </c>
      <c r="AN127">
        <v>6.298836249411752E-3</v>
      </c>
      <c r="AO127">
        <v>3.4885898937882437E-2</v>
      </c>
      <c r="AP127">
        <v>6.298836249411752E-3</v>
      </c>
      <c r="AQ127">
        <v>3.4885898937882437E-2</v>
      </c>
    </row>
    <row r="128" spans="1:43" ht="15" thickBot="1" x14ac:dyDescent="0.4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Y128"/>
      <c r="Z128"/>
      <c r="AA128"/>
      <c r="AB128"/>
      <c r="AC128"/>
      <c r="AD128"/>
      <c r="AE128"/>
      <c r="AF128"/>
      <c r="AG128"/>
      <c r="AH128"/>
      <c r="AI128" s="11" t="s">
        <v>9</v>
      </c>
      <c r="AJ128" s="11">
        <v>-3.2494833896807478</v>
      </c>
      <c r="AK128" s="11">
        <v>0.88495099984520753</v>
      </c>
      <c r="AL128" s="11">
        <v>-3.6719359492775712</v>
      </c>
      <c r="AM128" s="11">
        <v>8.448146493215806E-4</v>
      </c>
      <c r="AN128" s="11">
        <v>-5.0499297363589104</v>
      </c>
      <c r="AO128" s="11">
        <v>-1.4490370430025847</v>
      </c>
      <c r="AP128" s="11">
        <v>-5.0499297363589104</v>
      </c>
      <c r="AQ128" s="11">
        <v>-1.4490370430025847</v>
      </c>
    </row>
    <row r="129" spans="1:43" x14ac:dyDescent="0.3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</row>
    <row r="130" spans="1:43" x14ac:dyDescent="0.3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</row>
    <row r="131" spans="1:43" x14ac:dyDescent="0.3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Y131"/>
      <c r="Z131"/>
      <c r="AA131"/>
      <c r="AB131"/>
      <c r="AC131"/>
      <c r="AD131"/>
      <c r="AE131"/>
      <c r="AF131"/>
      <c r="AG131"/>
      <c r="AH131"/>
      <c r="AI131" s="10" t="s">
        <v>78</v>
      </c>
      <c r="AJ131"/>
      <c r="AK131"/>
      <c r="AL131"/>
      <c r="AM131"/>
      <c r="AN131"/>
    </row>
    <row r="132" spans="1:43" x14ac:dyDescent="0.3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Y132"/>
      <c r="Z132"/>
      <c r="AA132"/>
      <c r="AB132"/>
      <c r="AC132"/>
      <c r="AD132"/>
      <c r="AE132"/>
      <c r="AF132"/>
      <c r="AG132"/>
      <c r="AH132"/>
      <c r="AJ132"/>
      <c r="AK132"/>
      <c r="AL132"/>
      <c r="AM132"/>
      <c r="AN132"/>
    </row>
    <row r="133" spans="1:43" x14ac:dyDescent="0.3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Y133"/>
      <c r="Z133"/>
      <c r="AA133"/>
      <c r="AB133"/>
      <c r="AC133"/>
      <c r="AD133"/>
      <c r="AE133"/>
      <c r="AF133"/>
      <c r="AG133"/>
      <c r="AH133"/>
      <c r="AI133" t="s">
        <v>38</v>
      </c>
      <c r="AJ133"/>
      <c r="AK133"/>
      <c r="AL133"/>
      <c r="AM133"/>
      <c r="AN133"/>
      <c r="AO133"/>
      <c r="AP133"/>
      <c r="AQ133"/>
    </row>
    <row r="134" spans="1:43" ht="15" thickBot="1" x14ac:dyDescent="0.4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</row>
    <row r="135" spans="1:43" x14ac:dyDescent="0.3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Y135"/>
      <c r="Z135"/>
      <c r="AA135"/>
      <c r="AB135"/>
      <c r="AC135"/>
      <c r="AD135"/>
      <c r="AE135"/>
      <c r="AF135"/>
      <c r="AG135"/>
      <c r="AH135"/>
      <c r="AI135" s="13" t="s">
        <v>39</v>
      </c>
      <c r="AJ135" s="13"/>
      <c r="AK135"/>
      <c r="AL135"/>
      <c r="AM135"/>
      <c r="AN135"/>
      <c r="AO135"/>
      <c r="AP135"/>
      <c r="AQ135"/>
    </row>
    <row r="136" spans="1:43" x14ac:dyDescent="0.3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Y136"/>
      <c r="Z136"/>
      <c r="AA136"/>
      <c r="AB136"/>
      <c r="AC136"/>
      <c r="AD136"/>
      <c r="AE136"/>
      <c r="AF136"/>
      <c r="AG136"/>
      <c r="AH136"/>
      <c r="AI136" t="s">
        <v>40</v>
      </c>
      <c r="AJ136">
        <v>0.83597087361884304</v>
      </c>
      <c r="AK136"/>
      <c r="AL136"/>
      <c r="AM136"/>
      <c r="AN136"/>
      <c r="AO136"/>
      <c r="AP136"/>
      <c r="AQ136"/>
    </row>
    <row r="137" spans="1:43" x14ac:dyDescent="0.3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Y137"/>
      <c r="Z137"/>
      <c r="AA137"/>
      <c r="AB137"/>
      <c r="AC137"/>
      <c r="AD137"/>
      <c r="AE137"/>
      <c r="AF137"/>
      <c r="AG137"/>
      <c r="AH137"/>
      <c r="AI137" t="s">
        <v>41</v>
      </c>
      <c r="AJ137" s="7">
        <v>0.69884730153905161</v>
      </c>
      <c r="AK137"/>
      <c r="AL137"/>
      <c r="AM137"/>
      <c r="AN137"/>
      <c r="AO137"/>
      <c r="AP137"/>
      <c r="AQ137"/>
    </row>
    <row r="138" spans="1:43" x14ac:dyDescent="0.3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Y138"/>
      <c r="Z138"/>
      <c r="AA138"/>
      <c r="AB138"/>
      <c r="AC138"/>
      <c r="AD138"/>
      <c r="AE138"/>
      <c r="AF138"/>
      <c r="AG138"/>
      <c r="AH138"/>
      <c r="AI138" t="s">
        <v>42</v>
      </c>
      <c r="AJ138">
        <v>0.68998986923137662</v>
      </c>
      <c r="AK138"/>
      <c r="AL138"/>
      <c r="AM138"/>
      <c r="AN138"/>
      <c r="AO138"/>
      <c r="AP138"/>
      <c r="AQ138"/>
    </row>
    <row r="139" spans="1:43" x14ac:dyDescent="0.3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Y139"/>
      <c r="Z139"/>
      <c r="AA139"/>
      <c r="AB139"/>
      <c r="AC139"/>
      <c r="AD139"/>
      <c r="AE139"/>
      <c r="AF139"/>
      <c r="AG139"/>
      <c r="AH139"/>
      <c r="AI139" t="s">
        <v>43</v>
      </c>
      <c r="AJ139">
        <v>5.9035124324008876</v>
      </c>
      <c r="AK139"/>
      <c r="AL139"/>
      <c r="AM139"/>
      <c r="AN139"/>
      <c r="AO139"/>
      <c r="AP139"/>
      <c r="AQ139"/>
    </row>
    <row r="140" spans="1:43" ht="15" thickBot="1" x14ac:dyDescent="0.4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Y140"/>
      <c r="Z140"/>
      <c r="AA140"/>
      <c r="AB140"/>
      <c r="AC140"/>
      <c r="AD140"/>
      <c r="AE140"/>
      <c r="AF140"/>
      <c r="AG140"/>
      <c r="AH140"/>
      <c r="AI140" s="11" t="s">
        <v>44</v>
      </c>
      <c r="AJ140" s="11">
        <v>36</v>
      </c>
      <c r="AK140"/>
      <c r="AL140"/>
      <c r="AM140"/>
      <c r="AN140"/>
      <c r="AO140"/>
      <c r="AP140"/>
      <c r="AQ140"/>
    </row>
    <row r="141" spans="1:43" x14ac:dyDescent="0.3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</row>
    <row r="142" spans="1:43" ht="15" thickBot="1" x14ac:dyDescent="0.4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Y142"/>
      <c r="Z142"/>
      <c r="AA142"/>
      <c r="AB142"/>
      <c r="AC142"/>
      <c r="AD142"/>
      <c r="AE142"/>
      <c r="AF142"/>
      <c r="AG142"/>
      <c r="AH142"/>
      <c r="AI142" t="s">
        <v>45</v>
      </c>
      <c r="AJ142"/>
      <c r="AK142"/>
      <c r="AL142"/>
      <c r="AM142"/>
      <c r="AN142"/>
      <c r="AO142"/>
      <c r="AP142"/>
      <c r="AQ142"/>
    </row>
    <row r="143" spans="1:43" x14ac:dyDescent="0.3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Y143"/>
      <c r="Z143"/>
      <c r="AA143"/>
      <c r="AB143"/>
      <c r="AC143"/>
      <c r="AD143"/>
      <c r="AE143"/>
      <c r="AF143"/>
      <c r="AG143"/>
      <c r="AH143"/>
      <c r="AI143" s="12"/>
      <c r="AJ143" s="12" t="s">
        <v>50</v>
      </c>
      <c r="AK143" s="12" t="s">
        <v>51</v>
      </c>
      <c r="AL143" s="12" t="s">
        <v>52</v>
      </c>
      <c r="AM143" s="12" t="s">
        <v>53</v>
      </c>
      <c r="AN143" s="12" t="s">
        <v>54</v>
      </c>
      <c r="AO143"/>
      <c r="AP143"/>
      <c r="AQ143"/>
    </row>
    <row r="144" spans="1:43" x14ac:dyDescent="0.3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Y144"/>
      <c r="Z144"/>
      <c r="AA144"/>
      <c r="AB144"/>
      <c r="AC144"/>
      <c r="AD144"/>
      <c r="AE144"/>
      <c r="AF144"/>
      <c r="AG144"/>
      <c r="AH144"/>
      <c r="AI144" t="s">
        <v>46</v>
      </c>
      <c r="AJ144">
        <v>1</v>
      </c>
      <c r="AK144">
        <v>2749.7639562378972</v>
      </c>
      <c r="AL144">
        <v>2749.7639562378972</v>
      </c>
      <c r="AM144">
        <v>78.899536261033745</v>
      </c>
      <c r="AN144">
        <v>2.2137648039168266E-10</v>
      </c>
      <c r="AO144"/>
      <c r="AP144"/>
      <c r="AQ144"/>
    </row>
    <row r="145" spans="1:43" x14ac:dyDescent="0.3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Y145"/>
      <c r="Z145"/>
      <c r="AA145"/>
      <c r="AB145"/>
      <c r="AC145"/>
      <c r="AD145"/>
      <c r="AE145"/>
      <c r="AF145"/>
      <c r="AG145"/>
      <c r="AH145"/>
      <c r="AI145" t="s">
        <v>47</v>
      </c>
      <c r="AJ145">
        <v>34</v>
      </c>
      <c r="AK145">
        <v>1184.9496073434027</v>
      </c>
      <c r="AL145">
        <v>34.851459039511845</v>
      </c>
      <c r="AM145"/>
      <c r="AN145"/>
      <c r="AO145"/>
      <c r="AP145"/>
      <c r="AQ145"/>
    </row>
    <row r="146" spans="1:43" ht="15" thickBot="1" x14ac:dyDescent="0.4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Y146"/>
      <c r="Z146"/>
      <c r="AA146"/>
      <c r="AB146"/>
      <c r="AC146"/>
      <c r="AD146"/>
      <c r="AE146"/>
      <c r="AF146"/>
      <c r="AG146"/>
      <c r="AH146"/>
      <c r="AI146" s="11" t="s">
        <v>48</v>
      </c>
      <c r="AJ146" s="11">
        <v>35</v>
      </c>
      <c r="AK146" s="11">
        <v>3934.7135635813001</v>
      </c>
      <c r="AL146" s="11"/>
      <c r="AM146" s="11"/>
      <c r="AN146" s="11"/>
      <c r="AO146"/>
      <c r="AP146"/>
      <c r="AQ146"/>
    </row>
    <row r="147" spans="1:43" ht="15" thickBot="1" x14ac:dyDescent="0.4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</row>
    <row r="148" spans="1:43" x14ac:dyDescent="0.3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Y148"/>
      <c r="Z148"/>
      <c r="AA148"/>
      <c r="AB148"/>
      <c r="AC148"/>
      <c r="AD148"/>
      <c r="AE148"/>
      <c r="AF148"/>
      <c r="AG148"/>
      <c r="AH148"/>
      <c r="AI148" s="12"/>
      <c r="AJ148" s="12" t="s">
        <v>55</v>
      </c>
      <c r="AK148" s="12" t="s">
        <v>43</v>
      </c>
      <c r="AL148" s="12" t="s">
        <v>56</v>
      </c>
      <c r="AM148" s="12" t="s">
        <v>57</v>
      </c>
      <c r="AN148" s="12" t="s">
        <v>58</v>
      </c>
      <c r="AO148" s="12" t="s">
        <v>59</v>
      </c>
      <c r="AP148" s="12" t="s">
        <v>60</v>
      </c>
      <c r="AQ148" s="12" t="s">
        <v>61</v>
      </c>
    </row>
    <row r="149" spans="1:43" x14ac:dyDescent="0.3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Y149"/>
      <c r="Z149"/>
      <c r="AA149"/>
      <c r="AB149"/>
      <c r="AC149"/>
      <c r="AD149"/>
      <c r="AE149"/>
      <c r="AF149"/>
      <c r="AG149"/>
      <c r="AH149"/>
      <c r="AI149" t="s">
        <v>49</v>
      </c>
      <c r="AJ149">
        <v>-0.66364971377188375</v>
      </c>
      <c r="AK149">
        <v>1.3526396132404377</v>
      </c>
      <c r="AL149">
        <v>-0.49063306092449704</v>
      </c>
      <c r="AM149">
        <v>0.62683772712369767</v>
      </c>
      <c r="AN149">
        <v>-3.4125441408654065</v>
      </c>
      <c r="AO149">
        <v>2.085244713321639</v>
      </c>
      <c r="AP149">
        <v>-3.4125441408654065</v>
      </c>
      <c r="AQ149">
        <v>2.085244713321639</v>
      </c>
    </row>
    <row r="150" spans="1:43" ht="15" thickBot="1" x14ac:dyDescent="0.4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Y150"/>
      <c r="Z150"/>
      <c r="AA150"/>
      <c r="AB150"/>
      <c r="AC150"/>
      <c r="AD150"/>
      <c r="AE150"/>
      <c r="AF150"/>
      <c r="AG150"/>
      <c r="AH150"/>
      <c r="AI150" s="11" t="s">
        <v>69</v>
      </c>
      <c r="AJ150" s="11">
        <v>1.6060536979214288</v>
      </c>
      <c r="AK150" s="11">
        <v>0.18081016245075249</v>
      </c>
      <c r="AL150" s="11">
        <v>8.8825410925609436</v>
      </c>
      <c r="AM150" s="11">
        <v>2.2137648039168183E-10</v>
      </c>
      <c r="AN150" s="11">
        <v>1.2386032380520422</v>
      </c>
      <c r="AO150" s="11">
        <v>1.9735041577908154</v>
      </c>
      <c r="AP150" s="11">
        <v>1.2386032380520422</v>
      </c>
      <c r="AQ150" s="11">
        <v>1.9735041577908154</v>
      </c>
    </row>
    <row r="151" spans="1:43" x14ac:dyDescent="0.3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</row>
    <row r="152" spans="1:43" x14ac:dyDescent="0.3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</row>
    <row r="153" spans="1:43" x14ac:dyDescent="0.3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Y153"/>
      <c r="Z153"/>
      <c r="AA153"/>
      <c r="AB153"/>
      <c r="AC153"/>
      <c r="AD153"/>
      <c r="AE153"/>
      <c r="AF153"/>
      <c r="AG153"/>
      <c r="AH153"/>
      <c r="AI153" s="10" t="s">
        <v>80</v>
      </c>
      <c r="AJ153"/>
      <c r="AK153"/>
      <c r="AL153"/>
      <c r="AM153"/>
      <c r="AN153"/>
    </row>
    <row r="154" spans="1:43" x14ac:dyDescent="0.3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Y154"/>
      <c r="Z154"/>
      <c r="AA154"/>
      <c r="AB154"/>
      <c r="AC154"/>
      <c r="AD154"/>
      <c r="AE154"/>
      <c r="AF154"/>
      <c r="AG154"/>
      <c r="AH154"/>
      <c r="AJ154"/>
      <c r="AK154"/>
      <c r="AL154"/>
      <c r="AM154"/>
      <c r="AN154"/>
    </row>
    <row r="155" spans="1:43" x14ac:dyDescent="0.3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Y155"/>
      <c r="Z155"/>
      <c r="AA155"/>
      <c r="AB155"/>
      <c r="AC155"/>
      <c r="AD155"/>
      <c r="AE155"/>
      <c r="AF155"/>
      <c r="AG155"/>
      <c r="AH155"/>
      <c r="AI155" t="s">
        <v>38</v>
      </c>
      <c r="AJ155"/>
      <c r="AK155"/>
      <c r="AL155"/>
      <c r="AM155"/>
      <c r="AN155"/>
      <c r="AO155"/>
      <c r="AP155"/>
      <c r="AQ155"/>
    </row>
    <row r="156" spans="1:43" ht="15" thickBot="1" x14ac:dyDescent="0.4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</row>
    <row r="157" spans="1:43" x14ac:dyDescent="0.3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Y157"/>
      <c r="Z157"/>
      <c r="AA157"/>
      <c r="AB157"/>
      <c r="AC157"/>
      <c r="AD157"/>
      <c r="AE157"/>
      <c r="AF157"/>
      <c r="AG157"/>
      <c r="AH157"/>
      <c r="AI157" s="13" t="s">
        <v>39</v>
      </c>
      <c r="AJ157" s="13"/>
      <c r="AK157"/>
      <c r="AL157"/>
      <c r="AM157"/>
      <c r="AN157"/>
      <c r="AO157"/>
      <c r="AP157"/>
      <c r="AQ157"/>
    </row>
    <row r="158" spans="1:43" x14ac:dyDescent="0.3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Y158"/>
      <c r="Z158"/>
      <c r="AA158"/>
      <c r="AB158"/>
      <c r="AC158"/>
      <c r="AD158"/>
      <c r="AE158"/>
      <c r="AF158"/>
      <c r="AG158"/>
      <c r="AH158"/>
      <c r="AI158" t="s">
        <v>40</v>
      </c>
      <c r="AJ158">
        <v>0.86358512680537436</v>
      </c>
      <c r="AK158"/>
      <c r="AL158"/>
      <c r="AM158"/>
      <c r="AN158"/>
      <c r="AO158"/>
      <c r="AP158"/>
      <c r="AQ158"/>
    </row>
    <row r="159" spans="1:43" x14ac:dyDescent="0.3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Y159"/>
      <c r="Z159"/>
      <c r="AA159"/>
      <c r="AB159"/>
      <c r="AC159"/>
      <c r="AD159"/>
      <c r="AE159"/>
      <c r="AF159"/>
      <c r="AG159"/>
      <c r="AH159"/>
      <c r="AI159" t="s">
        <v>41</v>
      </c>
      <c r="AJ159" s="7">
        <v>0.74577927123945442</v>
      </c>
      <c r="AK159"/>
      <c r="AL159"/>
      <c r="AM159"/>
      <c r="AN159"/>
      <c r="AO159"/>
      <c r="AP159"/>
      <c r="AQ159"/>
    </row>
    <row r="160" spans="1:43" x14ac:dyDescent="0.3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Y160"/>
      <c r="Z160"/>
      <c r="AA160"/>
      <c r="AB160"/>
      <c r="AC160"/>
      <c r="AD160"/>
      <c r="AE160"/>
      <c r="AF160"/>
      <c r="AG160"/>
      <c r="AH160"/>
      <c r="AI160" t="s">
        <v>42</v>
      </c>
      <c r="AJ160">
        <v>0.71297659656067436</v>
      </c>
      <c r="AK160"/>
      <c r="AL160"/>
      <c r="AM160"/>
      <c r="AN160"/>
      <c r="AO160"/>
      <c r="AP160"/>
      <c r="AQ160"/>
    </row>
    <row r="161" spans="1:43" x14ac:dyDescent="0.3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Y161"/>
      <c r="Z161"/>
      <c r="AA161"/>
      <c r="AB161"/>
      <c r="AC161"/>
      <c r="AD161"/>
      <c r="AE161"/>
      <c r="AF161"/>
      <c r="AG161"/>
      <c r="AH161"/>
      <c r="AI161" t="s">
        <v>43</v>
      </c>
      <c r="AJ161">
        <v>5.6804297588373727</v>
      </c>
      <c r="AK161"/>
      <c r="AL161"/>
      <c r="AM161"/>
      <c r="AN161"/>
      <c r="AO161"/>
      <c r="AP161"/>
      <c r="AQ161"/>
    </row>
    <row r="162" spans="1:43" ht="15" thickBot="1" x14ac:dyDescent="0.4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Y162"/>
      <c r="Z162"/>
      <c r="AA162"/>
      <c r="AB162"/>
      <c r="AC162"/>
      <c r="AD162"/>
      <c r="AE162"/>
      <c r="AF162"/>
      <c r="AG162"/>
      <c r="AH162"/>
      <c r="AI162" s="11" t="s">
        <v>44</v>
      </c>
      <c r="AJ162" s="11">
        <v>36</v>
      </c>
      <c r="AK162"/>
      <c r="AL162"/>
      <c r="AM162"/>
      <c r="AN162"/>
      <c r="AO162"/>
      <c r="AP162"/>
      <c r="AQ162"/>
    </row>
    <row r="163" spans="1:43" x14ac:dyDescent="0.3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</row>
    <row r="164" spans="1:43" ht="15" thickBot="1" x14ac:dyDescent="0.4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Y164"/>
      <c r="Z164"/>
      <c r="AA164"/>
      <c r="AB164"/>
      <c r="AC164"/>
      <c r="AD164"/>
      <c r="AE164"/>
      <c r="AF164"/>
      <c r="AG164"/>
      <c r="AH164"/>
      <c r="AI164" t="s">
        <v>45</v>
      </c>
      <c r="AJ164"/>
      <c r="AK164"/>
      <c r="AL164"/>
      <c r="AM164"/>
      <c r="AN164"/>
      <c r="AO164"/>
      <c r="AP164"/>
      <c r="AQ164"/>
    </row>
    <row r="165" spans="1:43" x14ac:dyDescent="0.3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Y165"/>
      <c r="Z165"/>
      <c r="AA165"/>
      <c r="AB165"/>
      <c r="AC165"/>
      <c r="AD165"/>
      <c r="AE165"/>
      <c r="AF165"/>
      <c r="AG165"/>
      <c r="AH165"/>
      <c r="AI165" s="12"/>
      <c r="AJ165" s="12" t="s">
        <v>50</v>
      </c>
      <c r="AK165" s="12" t="s">
        <v>51</v>
      </c>
      <c r="AL165" s="12" t="s">
        <v>52</v>
      </c>
      <c r="AM165" s="12" t="s">
        <v>53</v>
      </c>
      <c r="AN165" s="12" t="s">
        <v>54</v>
      </c>
      <c r="AO165"/>
      <c r="AP165"/>
      <c r="AQ165"/>
    </row>
    <row r="166" spans="1:43" x14ac:dyDescent="0.3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Y166"/>
      <c r="Z166"/>
      <c r="AA166"/>
      <c r="AB166"/>
      <c r="AC166"/>
      <c r="AD166"/>
      <c r="AE166"/>
      <c r="AF166"/>
      <c r="AG166"/>
      <c r="AH166"/>
      <c r="AI166" t="s">
        <v>46</v>
      </c>
      <c r="AJ166">
        <v>4</v>
      </c>
      <c r="AK166">
        <v>2934.4278139836588</v>
      </c>
      <c r="AL166">
        <v>733.60695349591469</v>
      </c>
      <c r="AM166">
        <v>22.735318950131102</v>
      </c>
      <c r="AN166">
        <v>7.5813219829637871E-9</v>
      </c>
      <c r="AO166"/>
      <c r="AP166"/>
      <c r="AQ166"/>
    </row>
    <row r="167" spans="1:43" x14ac:dyDescent="0.3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Y167"/>
      <c r="Z167"/>
      <c r="AA167"/>
      <c r="AB167"/>
      <c r="AC167"/>
      <c r="AD167"/>
      <c r="AE167"/>
      <c r="AF167"/>
      <c r="AG167"/>
      <c r="AH167"/>
      <c r="AI167" t="s">
        <v>47</v>
      </c>
      <c r="AJ167">
        <v>31</v>
      </c>
      <c r="AK167">
        <v>1000.2857495976416</v>
      </c>
      <c r="AL167">
        <v>32.267282245085212</v>
      </c>
      <c r="AM167"/>
      <c r="AN167"/>
      <c r="AO167"/>
      <c r="AP167"/>
      <c r="AQ167"/>
    </row>
    <row r="168" spans="1:43" ht="15" thickBot="1" x14ac:dyDescent="0.4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Y168"/>
      <c r="Z168"/>
      <c r="AA168"/>
      <c r="AB168"/>
      <c r="AC168"/>
      <c r="AD168"/>
      <c r="AE168"/>
      <c r="AF168"/>
      <c r="AG168"/>
      <c r="AH168"/>
      <c r="AI168" s="11" t="s">
        <v>48</v>
      </c>
      <c r="AJ168" s="11">
        <v>35</v>
      </c>
      <c r="AK168" s="11">
        <v>3934.7135635813001</v>
      </c>
      <c r="AL168" s="11"/>
      <c r="AM168" s="11"/>
      <c r="AN168" s="11"/>
      <c r="AO168"/>
      <c r="AP168"/>
      <c r="AQ168"/>
    </row>
    <row r="169" spans="1:43" ht="15" thickBot="1" x14ac:dyDescent="0.4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</row>
    <row r="170" spans="1:43" x14ac:dyDescent="0.3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Y170"/>
      <c r="Z170"/>
      <c r="AA170"/>
      <c r="AB170"/>
      <c r="AC170"/>
      <c r="AD170"/>
      <c r="AE170"/>
      <c r="AF170"/>
      <c r="AG170"/>
      <c r="AH170"/>
      <c r="AI170" s="12"/>
      <c r="AJ170" s="12" t="s">
        <v>55</v>
      </c>
      <c r="AK170" s="12" t="s">
        <v>43</v>
      </c>
      <c r="AL170" s="12" t="s">
        <v>56</v>
      </c>
      <c r="AM170" s="12" t="s">
        <v>57</v>
      </c>
      <c r="AN170" s="12" t="s">
        <v>58</v>
      </c>
      <c r="AO170" s="12" t="s">
        <v>59</v>
      </c>
      <c r="AP170" s="12" t="s">
        <v>60</v>
      </c>
      <c r="AQ170" s="12" t="s">
        <v>61</v>
      </c>
    </row>
    <row r="171" spans="1:43" x14ac:dyDescent="0.3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Y171"/>
      <c r="Z171"/>
      <c r="AA171"/>
      <c r="AB171"/>
      <c r="AC171"/>
      <c r="AD171"/>
      <c r="AE171"/>
      <c r="AF171"/>
      <c r="AG171"/>
      <c r="AH171"/>
      <c r="AI171" t="s">
        <v>49</v>
      </c>
      <c r="AJ171">
        <v>9.4019542752652576</v>
      </c>
      <c r="AK171">
        <v>10.809673373104356</v>
      </c>
      <c r="AL171">
        <v>0.86977228180255128</v>
      </c>
      <c r="AM171">
        <v>0.39110992458515748</v>
      </c>
      <c r="AN171">
        <v>-12.644519920334297</v>
      </c>
      <c r="AO171">
        <v>31.448428470864812</v>
      </c>
      <c r="AP171">
        <v>-12.644519920334297</v>
      </c>
      <c r="AQ171">
        <v>31.448428470864812</v>
      </c>
    </row>
    <row r="172" spans="1:43" x14ac:dyDescent="0.3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Y172"/>
      <c r="Z172"/>
      <c r="AA172"/>
      <c r="AB172"/>
      <c r="AC172"/>
      <c r="AD172"/>
      <c r="AE172"/>
      <c r="AF172"/>
      <c r="AG172"/>
      <c r="AH172"/>
      <c r="AI172" t="s">
        <v>69</v>
      </c>
      <c r="AJ172">
        <v>1.2781230726997288</v>
      </c>
      <c r="AK172">
        <v>0.27501052239007096</v>
      </c>
      <c r="AL172">
        <v>4.6475424343467759</v>
      </c>
      <c r="AM172">
        <v>5.8834600217121399E-5</v>
      </c>
      <c r="AN172">
        <v>0.71723541438467864</v>
      </c>
      <c r="AO172">
        <v>1.839010731014779</v>
      </c>
      <c r="AP172">
        <v>0.71723541438467864</v>
      </c>
      <c r="AQ172">
        <v>1.839010731014779</v>
      </c>
    </row>
    <row r="173" spans="1:43" x14ac:dyDescent="0.3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Y173"/>
      <c r="Z173"/>
      <c r="AA173"/>
      <c r="AB173"/>
      <c r="AC173"/>
      <c r="AD173"/>
      <c r="AE173"/>
      <c r="AF173"/>
      <c r="AG173"/>
      <c r="AH173"/>
      <c r="AI173" s="15" t="s">
        <v>7</v>
      </c>
      <c r="AJ173">
        <v>-3.9967692862162511E-3</v>
      </c>
      <c r="AK173">
        <v>3.1143240709487667E-3</v>
      </c>
      <c r="AL173">
        <v>-1.2833504783587442</v>
      </c>
      <c r="AM173" s="15">
        <v>0.20888048981337598</v>
      </c>
      <c r="AN173">
        <v>-1.0348475105352263E-2</v>
      </c>
      <c r="AO173">
        <v>2.3549365329197606E-3</v>
      </c>
      <c r="AP173">
        <v>-1.0348475105352263E-2</v>
      </c>
      <c r="AQ173">
        <v>2.3549365329197606E-3</v>
      </c>
    </row>
    <row r="174" spans="1:43" x14ac:dyDescent="0.3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Y174"/>
      <c r="Z174"/>
      <c r="AA174"/>
      <c r="AB174"/>
      <c r="AC174"/>
      <c r="AD174"/>
      <c r="AE174"/>
      <c r="AF174"/>
      <c r="AG174"/>
      <c r="AH174"/>
      <c r="AI174" t="s">
        <v>11</v>
      </c>
      <c r="AJ174">
        <v>1.3026568560810099E-2</v>
      </c>
      <c r="AK174">
        <v>5.7817533114667133E-3</v>
      </c>
      <c r="AL174">
        <v>2.2530481428488209</v>
      </c>
      <c r="AM174">
        <v>3.1476065104398099E-2</v>
      </c>
      <c r="AN174">
        <v>1.2346049383267759E-3</v>
      </c>
      <c r="AO174">
        <v>2.4818532183293419E-2</v>
      </c>
      <c r="AP174">
        <v>1.2346049383267759E-3</v>
      </c>
      <c r="AQ174">
        <v>2.4818532183293419E-2</v>
      </c>
    </row>
    <row r="175" spans="1:43" ht="15" thickBot="1" x14ac:dyDescent="0.4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Y175"/>
      <c r="Z175"/>
      <c r="AA175"/>
      <c r="AB175"/>
      <c r="AC175"/>
      <c r="AD175"/>
      <c r="AE175"/>
      <c r="AF175"/>
      <c r="AG175"/>
      <c r="AH175"/>
      <c r="AI175" s="17" t="s">
        <v>9</v>
      </c>
      <c r="AJ175" s="11">
        <v>-0.86586023895567332</v>
      </c>
      <c r="AK175" s="11">
        <v>0.86772617329359236</v>
      </c>
      <c r="AL175" s="11">
        <v>-0.99784962768745744</v>
      </c>
      <c r="AM175" s="17">
        <v>0.32607792687088588</v>
      </c>
      <c r="AN175" s="11">
        <v>-2.6355994371780547</v>
      </c>
      <c r="AO175" s="11">
        <v>0.90387895926670825</v>
      </c>
      <c r="AP175" s="11">
        <v>-2.6355994371780547</v>
      </c>
      <c r="AQ175" s="11">
        <v>0.90387895926670825</v>
      </c>
    </row>
    <row r="176" spans="1:43" x14ac:dyDescent="0.3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4" x14ac:dyDescent="0.3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4" x14ac:dyDescent="0.3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4" x14ac:dyDescent="0.3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Y179"/>
      <c r="Z179"/>
      <c r="AA179"/>
      <c r="AB179"/>
      <c r="AC179"/>
      <c r="AD179"/>
      <c r="AE179"/>
      <c r="AF179"/>
      <c r="AG179"/>
      <c r="AH179"/>
      <c r="AI179" s="10" t="s">
        <v>165</v>
      </c>
      <c r="AJ179"/>
      <c r="AK179"/>
      <c r="AL179"/>
      <c r="AM179"/>
      <c r="AN179"/>
    </row>
    <row r="180" spans="1:44" x14ac:dyDescent="0.3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Y180"/>
      <c r="Z180"/>
      <c r="AA180"/>
      <c r="AB180"/>
      <c r="AC180"/>
      <c r="AD180"/>
      <c r="AE180"/>
      <c r="AF180"/>
      <c r="AG180"/>
      <c r="AH180"/>
      <c r="AJ180"/>
      <c r="AK180"/>
      <c r="AL180"/>
      <c r="AM180"/>
      <c r="AN180"/>
    </row>
    <row r="181" spans="1:44" x14ac:dyDescent="0.3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Y181"/>
      <c r="Z181"/>
      <c r="AA181"/>
      <c r="AB181"/>
      <c r="AC181"/>
      <c r="AD181"/>
      <c r="AE181"/>
      <c r="AF181"/>
      <c r="AG181"/>
      <c r="AH181"/>
      <c r="AJ181"/>
      <c r="AK181"/>
      <c r="AL181"/>
      <c r="AM181"/>
      <c r="AN181"/>
    </row>
    <row r="182" spans="1:44" x14ac:dyDescent="0.3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Y182"/>
      <c r="Z182"/>
      <c r="AA182"/>
      <c r="AB182"/>
      <c r="AC182"/>
      <c r="AD182"/>
      <c r="AE182"/>
      <c r="AF182"/>
      <c r="AG182"/>
      <c r="AH182"/>
      <c r="AI182" t="s">
        <v>38</v>
      </c>
      <c r="AJ182"/>
      <c r="AK182"/>
      <c r="AL182"/>
      <c r="AM182"/>
      <c r="AN182"/>
      <c r="AO182"/>
      <c r="AP182"/>
      <c r="AQ182"/>
      <c r="AR182"/>
    </row>
    <row r="183" spans="1:44" ht="15" thickBot="1" x14ac:dyDescent="0.4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</row>
    <row r="184" spans="1:44" x14ac:dyDescent="0.3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Y184"/>
      <c r="Z184"/>
      <c r="AA184"/>
      <c r="AB184"/>
      <c r="AC184"/>
      <c r="AD184"/>
      <c r="AE184"/>
      <c r="AF184"/>
      <c r="AG184"/>
      <c r="AH184"/>
      <c r="AI184" s="13" t="s">
        <v>39</v>
      </c>
      <c r="AJ184" s="13"/>
      <c r="AK184"/>
      <c r="AL184"/>
      <c r="AM184"/>
      <c r="AN184"/>
      <c r="AO184"/>
      <c r="AP184"/>
      <c r="AQ184"/>
      <c r="AR184"/>
    </row>
    <row r="185" spans="1:44" x14ac:dyDescent="0.3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Y185"/>
      <c r="Z185"/>
      <c r="AA185"/>
      <c r="AB185"/>
      <c r="AC185"/>
      <c r="AD185"/>
      <c r="AE185"/>
      <c r="AF185"/>
      <c r="AG185"/>
      <c r="AH185"/>
      <c r="AI185" t="s">
        <v>40</v>
      </c>
      <c r="AJ185">
        <v>0.98417363253354639</v>
      </c>
      <c r="AK185"/>
      <c r="AL185"/>
      <c r="AM185"/>
      <c r="AN185"/>
      <c r="AO185"/>
      <c r="AP185"/>
      <c r="AQ185"/>
      <c r="AR185"/>
    </row>
    <row r="186" spans="1:44" x14ac:dyDescent="0.3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Y186"/>
      <c r="Z186"/>
      <c r="AA186"/>
      <c r="AB186"/>
      <c r="AC186"/>
      <c r="AD186"/>
      <c r="AE186"/>
      <c r="AF186"/>
      <c r="AG186"/>
      <c r="AH186"/>
      <c r="AI186" t="s">
        <v>41</v>
      </c>
      <c r="AJ186" s="7">
        <v>0.96859773897427603</v>
      </c>
      <c r="AK186"/>
      <c r="AL186"/>
      <c r="AM186"/>
      <c r="AN186"/>
      <c r="AO186"/>
      <c r="AP186"/>
      <c r="AQ186"/>
      <c r="AR186"/>
    </row>
    <row r="187" spans="1:44" x14ac:dyDescent="0.3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Y187"/>
      <c r="Z187"/>
      <c r="AA187"/>
      <c r="AB187"/>
      <c r="AC187"/>
      <c r="AD187"/>
      <c r="AE187"/>
      <c r="AF187"/>
      <c r="AG187"/>
      <c r="AH187"/>
      <c r="AI187" t="s">
        <v>42</v>
      </c>
      <c r="AJ187">
        <v>0.96336402880332206</v>
      </c>
      <c r="AK187"/>
      <c r="AL187"/>
      <c r="AM187"/>
      <c r="AN187"/>
      <c r="AO187"/>
      <c r="AP187"/>
      <c r="AQ187"/>
      <c r="AR187"/>
    </row>
    <row r="188" spans="1:44" x14ac:dyDescent="0.3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Y188"/>
      <c r="Z188"/>
      <c r="AA188"/>
      <c r="AB188"/>
      <c r="AC188"/>
      <c r="AD188"/>
      <c r="AE188"/>
      <c r="AF188"/>
      <c r="AG188"/>
      <c r="AH188"/>
      <c r="AI188" t="s">
        <v>43</v>
      </c>
      <c r="AJ188">
        <v>2.0294408292683053</v>
      </c>
      <c r="AK188"/>
      <c r="AL188"/>
      <c r="AM188"/>
      <c r="AN188"/>
      <c r="AO188"/>
      <c r="AP188"/>
      <c r="AQ188"/>
      <c r="AR188"/>
    </row>
    <row r="189" spans="1:44" ht="15" thickBot="1" x14ac:dyDescent="0.4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Y189"/>
      <c r="Z189"/>
      <c r="AA189"/>
      <c r="AB189"/>
      <c r="AC189"/>
      <c r="AD189"/>
      <c r="AE189"/>
      <c r="AF189"/>
      <c r="AG189"/>
      <c r="AH189"/>
      <c r="AI189" s="11" t="s">
        <v>44</v>
      </c>
      <c r="AJ189" s="11">
        <v>36</v>
      </c>
      <c r="AK189"/>
      <c r="AL189"/>
      <c r="AM189"/>
      <c r="AN189"/>
      <c r="AO189"/>
      <c r="AP189"/>
      <c r="AQ189"/>
      <c r="AR189"/>
    </row>
    <row r="190" spans="1:44" x14ac:dyDescent="0.3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</row>
    <row r="191" spans="1:44" ht="15" thickBot="1" x14ac:dyDescent="0.4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Y191"/>
      <c r="Z191"/>
      <c r="AA191"/>
      <c r="AB191"/>
      <c r="AC191"/>
      <c r="AD191"/>
      <c r="AE191"/>
      <c r="AF191"/>
      <c r="AG191"/>
      <c r="AH191"/>
      <c r="AI191" t="s">
        <v>45</v>
      </c>
      <c r="AJ191"/>
      <c r="AK191"/>
      <c r="AL191"/>
      <c r="AM191"/>
      <c r="AN191"/>
      <c r="AO191"/>
      <c r="AP191"/>
      <c r="AQ191"/>
      <c r="AR191"/>
    </row>
    <row r="192" spans="1:44" x14ac:dyDescent="0.3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Y192"/>
      <c r="Z192"/>
      <c r="AA192"/>
      <c r="AB192"/>
      <c r="AC192"/>
      <c r="AD192"/>
      <c r="AE192"/>
      <c r="AF192"/>
      <c r="AG192"/>
      <c r="AH192"/>
      <c r="AI192" s="12"/>
      <c r="AJ192" s="12" t="s">
        <v>50</v>
      </c>
      <c r="AK192" s="12" t="s">
        <v>51</v>
      </c>
      <c r="AL192" s="12" t="s">
        <v>52</v>
      </c>
      <c r="AM192" s="12" t="s">
        <v>53</v>
      </c>
      <c r="AN192" s="12" t="s">
        <v>54</v>
      </c>
      <c r="AO192"/>
      <c r="AP192"/>
      <c r="AQ192"/>
      <c r="AR192"/>
    </row>
    <row r="193" spans="1:44" x14ac:dyDescent="0.3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Y193"/>
      <c r="Z193"/>
      <c r="AA193"/>
      <c r="AB193"/>
      <c r="AC193"/>
      <c r="AD193"/>
      <c r="AE193"/>
      <c r="AF193"/>
      <c r="AG193"/>
      <c r="AH193"/>
      <c r="AI193" t="s">
        <v>46</v>
      </c>
      <c r="AJ193">
        <v>5</v>
      </c>
      <c r="AK193">
        <v>3811.1546611962635</v>
      </c>
      <c r="AL193">
        <v>762.23093223925275</v>
      </c>
      <c r="AM193">
        <v>185.06904420305699</v>
      </c>
      <c r="AN193">
        <v>1.3411074539111719E-21</v>
      </c>
      <c r="AO193"/>
      <c r="AP193"/>
      <c r="AQ193"/>
      <c r="AR193"/>
    </row>
    <row r="194" spans="1:44" x14ac:dyDescent="0.3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Y194"/>
      <c r="Z194"/>
      <c r="AA194"/>
      <c r="AB194"/>
      <c r="AC194"/>
      <c r="AD194"/>
      <c r="AE194"/>
      <c r="AF194"/>
      <c r="AG194"/>
      <c r="AH194"/>
      <c r="AI194" t="s">
        <v>47</v>
      </c>
      <c r="AJ194">
        <v>30</v>
      </c>
      <c r="AK194">
        <v>123.55890238503682</v>
      </c>
      <c r="AL194">
        <v>4.1186300795012274</v>
      </c>
      <c r="AM194"/>
      <c r="AN194"/>
      <c r="AO194"/>
      <c r="AP194"/>
      <c r="AQ194"/>
      <c r="AR194"/>
    </row>
    <row r="195" spans="1:44" ht="15" thickBot="1" x14ac:dyDescent="0.4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Y195"/>
      <c r="Z195"/>
      <c r="AA195"/>
      <c r="AB195"/>
      <c r="AC195"/>
      <c r="AD195"/>
      <c r="AE195"/>
      <c r="AF195"/>
      <c r="AG195"/>
      <c r="AH195"/>
      <c r="AI195" s="11" t="s">
        <v>48</v>
      </c>
      <c r="AJ195" s="11">
        <v>35</v>
      </c>
      <c r="AK195" s="11">
        <v>3934.7135635813001</v>
      </c>
      <c r="AL195" s="11"/>
      <c r="AM195" s="11"/>
      <c r="AN195" s="11"/>
      <c r="AO195"/>
      <c r="AP195"/>
      <c r="AQ195"/>
      <c r="AR195"/>
    </row>
    <row r="196" spans="1:44" ht="15" thickBot="1" x14ac:dyDescent="0.4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</row>
    <row r="197" spans="1:44" x14ac:dyDescent="0.3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Y197"/>
      <c r="Z197"/>
      <c r="AA197"/>
      <c r="AB197"/>
      <c r="AC197"/>
      <c r="AD197"/>
      <c r="AE197"/>
      <c r="AF197"/>
      <c r="AG197"/>
      <c r="AH197"/>
      <c r="AI197" s="12"/>
      <c r="AJ197" s="12" t="s">
        <v>55</v>
      </c>
      <c r="AK197" s="12" t="s">
        <v>43</v>
      </c>
      <c r="AL197" s="12" t="s">
        <v>56</v>
      </c>
      <c r="AM197" s="12" t="s">
        <v>57</v>
      </c>
      <c r="AN197" s="12" t="s">
        <v>58</v>
      </c>
      <c r="AO197" s="12" t="s">
        <v>59</v>
      </c>
      <c r="AP197" s="12" t="s">
        <v>60</v>
      </c>
      <c r="AQ197" s="12" t="s">
        <v>61</v>
      </c>
      <c r="AR197"/>
    </row>
    <row r="198" spans="1:44" x14ac:dyDescent="0.3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Y198"/>
      <c r="Z198"/>
      <c r="AA198"/>
      <c r="AB198"/>
      <c r="AC198"/>
      <c r="AD198"/>
      <c r="AE198"/>
      <c r="AF198"/>
      <c r="AG198"/>
      <c r="AH198"/>
      <c r="AI198" t="s">
        <v>49</v>
      </c>
      <c r="AJ198">
        <v>-11.552574208770039</v>
      </c>
      <c r="AK198">
        <v>4.1203730361381323</v>
      </c>
      <c r="AL198">
        <v>-2.8037690052446864</v>
      </c>
      <c r="AM198">
        <v>8.7718621608932467E-3</v>
      </c>
      <c r="AN198">
        <v>-19.967498570161254</v>
      </c>
      <c r="AO198">
        <v>-3.1376498473788264</v>
      </c>
      <c r="AP198">
        <v>-19.967498570161254</v>
      </c>
      <c r="AQ198">
        <v>-3.1376498473788264</v>
      </c>
      <c r="AR198"/>
    </row>
    <row r="199" spans="1:44" x14ac:dyDescent="0.3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Y199"/>
      <c r="Z199"/>
      <c r="AA199"/>
      <c r="AB199"/>
      <c r="AC199"/>
      <c r="AD199"/>
      <c r="AE199"/>
      <c r="AF199"/>
      <c r="AG199"/>
      <c r="AH199"/>
      <c r="AI199" t="s">
        <v>69</v>
      </c>
      <c r="AJ199">
        <v>0.38094548219065461</v>
      </c>
      <c r="AK199">
        <v>0.11590914636413949</v>
      </c>
      <c r="AL199">
        <v>3.2865869013811779</v>
      </c>
      <c r="AM199">
        <v>2.5881186037799409E-3</v>
      </c>
      <c r="AN199">
        <v>0.14422742513778378</v>
      </c>
      <c r="AO199">
        <v>0.61766353924352546</v>
      </c>
      <c r="AP199">
        <v>0.14422742513778378</v>
      </c>
      <c r="AQ199">
        <v>0.61766353924352546</v>
      </c>
      <c r="AR199"/>
    </row>
    <row r="200" spans="1:44" x14ac:dyDescent="0.3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Y200"/>
      <c r="Z200"/>
      <c r="AA200"/>
      <c r="AB200"/>
      <c r="AC200"/>
      <c r="AD200"/>
      <c r="AE200"/>
      <c r="AF200"/>
      <c r="AG200"/>
      <c r="AH200"/>
      <c r="AI200" t="s">
        <v>7</v>
      </c>
      <c r="AJ200">
        <v>3.6481302846866808E-3</v>
      </c>
      <c r="AK200">
        <v>1.2298573799683003E-3</v>
      </c>
      <c r="AL200">
        <v>2.9663035276340022</v>
      </c>
      <c r="AM200">
        <v>5.8656423359905781E-3</v>
      </c>
      <c r="AN200">
        <v>1.1364264323986155E-3</v>
      </c>
      <c r="AO200">
        <v>6.1598341369747461E-3</v>
      </c>
      <c r="AP200">
        <v>1.1364264323986155E-3</v>
      </c>
      <c r="AQ200">
        <v>6.1598341369747461E-3</v>
      </c>
      <c r="AR200"/>
    </row>
    <row r="201" spans="1:44" x14ac:dyDescent="0.3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Y201"/>
      <c r="Z201"/>
      <c r="AA201"/>
      <c r="AB201"/>
      <c r="AC201"/>
      <c r="AD201"/>
      <c r="AE201"/>
      <c r="AF201"/>
      <c r="AG201"/>
      <c r="AH201"/>
      <c r="AI201" t="s">
        <v>11</v>
      </c>
      <c r="AJ201">
        <v>-6.6140126514124134E-3</v>
      </c>
      <c r="AK201">
        <v>2.4655696237962394E-3</v>
      </c>
      <c r="AL201">
        <v>-2.6825495364551148</v>
      </c>
      <c r="AM201">
        <v>1.1767912479885323E-2</v>
      </c>
      <c r="AN201">
        <v>-1.1649377583184479E-2</v>
      </c>
      <c r="AO201">
        <v>-1.5786477196403489E-3</v>
      </c>
      <c r="AP201">
        <v>-1.1649377583184479E-2</v>
      </c>
      <c r="AQ201">
        <v>-1.5786477196403489E-3</v>
      </c>
      <c r="AR201"/>
    </row>
    <row r="202" spans="1:44" x14ac:dyDescent="0.3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Y202"/>
      <c r="Z202"/>
      <c r="AA202"/>
      <c r="AB202"/>
      <c r="AC202"/>
      <c r="AD202"/>
      <c r="AE202"/>
      <c r="AF202"/>
      <c r="AG202"/>
      <c r="AH202"/>
      <c r="AI202" t="s">
        <v>9</v>
      </c>
      <c r="AJ202">
        <v>0.71893153601683235</v>
      </c>
      <c r="AK202">
        <v>0.32849023847118991</v>
      </c>
      <c r="AL202">
        <v>2.1885933029936471</v>
      </c>
      <c r="AM202">
        <v>3.6546905218063329E-2</v>
      </c>
      <c r="AN202">
        <v>4.8064969823296E-2</v>
      </c>
      <c r="AO202">
        <v>1.3897981022103687</v>
      </c>
      <c r="AP202">
        <v>4.8064969823296E-2</v>
      </c>
      <c r="AQ202">
        <v>1.3897981022103687</v>
      </c>
      <c r="AR202"/>
    </row>
    <row r="203" spans="1:44" ht="15" thickBot="1" x14ac:dyDescent="0.4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Y203"/>
      <c r="Z203"/>
      <c r="AA203"/>
      <c r="AB203"/>
      <c r="AC203"/>
      <c r="AD203"/>
      <c r="AE203"/>
      <c r="AF203"/>
      <c r="AG203"/>
      <c r="AH203"/>
      <c r="AI203" s="11" t="s">
        <v>159</v>
      </c>
      <c r="AJ203" s="11">
        <v>2712.6322212455048</v>
      </c>
      <c r="AK203" s="11">
        <v>185.9238725911936</v>
      </c>
      <c r="AL203" s="11">
        <v>14.590015706105673</v>
      </c>
      <c r="AM203" s="11">
        <v>3.6538169898058562E-15</v>
      </c>
      <c r="AN203" s="11">
        <v>2332.9250172836496</v>
      </c>
      <c r="AO203" s="11">
        <v>3092.3394252073599</v>
      </c>
      <c r="AP203" s="11">
        <v>2332.9250172836496</v>
      </c>
      <c r="AQ203" s="11">
        <v>3092.3394252073599</v>
      </c>
      <c r="AR203"/>
    </row>
    <row r="204" spans="1:44" x14ac:dyDescent="0.3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</row>
    <row r="205" spans="1:44" x14ac:dyDescent="0.3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</row>
    <row r="206" spans="1:44" x14ac:dyDescent="0.3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</row>
    <row r="207" spans="1:44" x14ac:dyDescent="0.3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</row>
    <row r="208" spans="1:44" x14ac:dyDescent="0.3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</row>
    <row r="209" spans="1:40" x14ac:dyDescent="0.3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</row>
    <row r="210" spans="1:40" x14ac:dyDescent="0.3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</row>
    <row r="211" spans="1:40" x14ac:dyDescent="0.3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</row>
    <row r="212" spans="1:40" x14ac:dyDescent="0.3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</row>
    <row r="213" spans="1:40" x14ac:dyDescent="0.3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</row>
    <row r="214" spans="1:40" x14ac:dyDescent="0.3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</row>
    <row r="215" spans="1:40" x14ac:dyDescent="0.3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</row>
    <row r="216" spans="1:40" x14ac:dyDescent="0.3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</row>
    <row r="217" spans="1:40" x14ac:dyDescent="0.3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</row>
    <row r="218" spans="1:40" x14ac:dyDescent="0.3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</row>
    <row r="219" spans="1:40" x14ac:dyDescent="0.3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</row>
    <row r="220" spans="1:40" x14ac:dyDescent="0.3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</row>
    <row r="221" spans="1:40" x14ac:dyDescent="0.3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</row>
    <row r="222" spans="1:40" x14ac:dyDescent="0.3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</row>
    <row r="223" spans="1:40" x14ac:dyDescent="0.3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</row>
    <row r="224" spans="1:40" x14ac:dyDescent="0.3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</row>
    <row r="225" spans="1:40" x14ac:dyDescent="0.3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</row>
    <row r="226" spans="1:40" x14ac:dyDescent="0.3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</row>
    <row r="227" spans="1:40" x14ac:dyDescent="0.3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</row>
    <row r="228" spans="1:40" x14ac:dyDescent="0.3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</row>
    <row r="229" spans="1:40" x14ac:dyDescent="0.3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</row>
    <row r="230" spans="1:40" x14ac:dyDescent="0.3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</row>
    <row r="231" spans="1:40" x14ac:dyDescent="0.3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</row>
    <row r="232" spans="1:40" x14ac:dyDescent="0.3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</row>
    <row r="233" spans="1:40" x14ac:dyDescent="0.3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</row>
    <row r="234" spans="1:40" x14ac:dyDescent="0.3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</row>
    <row r="235" spans="1:40" x14ac:dyDescent="0.3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</row>
    <row r="236" spans="1:40" x14ac:dyDescent="0.3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</row>
    <row r="237" spans="1:40" x14ac:dyDescent="0.3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</row>
    <row r="238" spans="1:40" x14ac:dyDescent="0.3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</row>
    <row r="239" spans="1:40" x14ac:dyDescent="0.3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</row>
    <row r="240" spans="1:40" x14ac:dyDescent="0.3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</row>
    <row r="241" spans="1:40" x14ac:dyDescent="0.3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</row>
    <row r="242" spans="1:40" x14ac:dyDescent="0.3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</row>
    <row r="243" spans="1:40" x14ac:dyDescent="0.3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</row>
    <row r="244" spans="1:40" x14ac:dyDescent="0.35">
      <c r="A244"/>
      <c r="B244"/>
      <c r="C244"/>
      <c r="E244"/>
      <c r="F244"/>
      <c r="G244"/>
      <c r="H244"/>
      <c r="I244"/>
      <c r="K244"/>
      <c r="L244"/>
      <c r="M244"/>
      <c r="N244"/>
      <c r="O244"/>
      <c r="P244"/>
      <c r="Q244"/>
      <c r="R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</row>
    <row r="245" spans="1:40" x14ac:dyDescent="0.35">
      <c r="A245"/>
      <c r="B245"/>
      <c r="C245"/>
      <c r="E245"/>
      <c r="F245"/>
      <c r="G245"/>
      <c r="H245"/>
      <c r="I245"/>
      <c r="K245"/>
      <c r="L245"/>
      <c r="M245"/>
      <c r="N245"/>
      <c r="O245"/>
      <c r="P245"/>
      <c r="Q245"/>
      <c r="R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</row>
    <row r="246" spans="1:40" x14ac:dyDescent="0.35">
      <c r="A246"/>
      <c r="B246"/>
      <c r="C246"/>
      <c r="E246"/>
      <c r="F246"/>
      <c r="G246"/>
      <c r="H246"/>
      <c r="I246"/>
      <c r="K246"/>
      <c r="L246"/>
      <c r="M246"/>
      <c r="N246"/>
      <c r="O246"/>
      <c r="P246"/>
      <c r="Q246"/>
      <c r="R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</row>
    <row r="247" spans="1:40" x14ac:dyDescent="0.35">
      <c r="A247"/>
      <c r="B247"/>
      <c r="C247"/>
      <c r="E247"/>
      <c r="F247"/>
      <c r="G247"/>
      <c r="H247"/>
      <c r="I247"/>
      <c r="K247"/>
      <c r="L247"/>
      <c r="M247"/>
      <c r="N247"/>
      <c r="O247"/>
      <c r="P247"/>
      <c r="Q247"/>
      <c r="R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</row>
    <row r="248" spans="1:40" x14ac:dyDescent="0.35">
      <c r="A248"/>
      <c r="B248"/>
      <c r="C248"/>
      <c r="E248"/>
      <c r="F248"/>
      <c r="G248"/>
      <c r="H248"/>
      <c r="I248"/>
      <c r="K248"/>
      <c r="L248"/>
      <c r="M248"/>
      <c r="N248"/>
      <c r="O248"/>
      <c r="P248"/>
      <c r="Q248"/>
      <c r="R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</row>
    <row r="249" spans="1:40" x14ac:dyDescent="0.35">
      <c r="A249"/>
      <c r="B249"/>
      <c r="C249"/>
      <c r="E249"/>
      <c r="F249"/>
      <c r="G249"/>
      <c r="H249"/>
      <c r="I249"/>
      <c r="K249"/>
      <c r="L249"/>
      <c r="M249"/>
      <c r="N249"/>
      <c r="O249"/>
      <c r="P249"/>
      <c r="Q249"/>
      <c r="R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</row>
    <row r="250" spans="1:40" x14ac:dyDescent="0.35">
      <c r="A250"/>
      <c r="B250"/>
      <c r="C250"/>
      <c r="E250"/>
      <c r="F250"/>
      <c r="G250"/>
      <c r="H250"/>
      <c r="I250"/>
      <c r="K250"/>
      <c r="L250"/>
      <c r="M250"/>
      <c r="N250"/>
      <c r="O250"/>
      <c r="P250"/>
      <c r="Q250"/>
      <c r="R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</row>
    <row r="251" spans="1:40" x14ac:dyDescent="0.35">
      <c r="A251"/>
      <c r="B251"/>
      <c r="C251"/>
      <c r="E251"/>
      <c r="F251"/>
      <c r="G251"/>
      <c r="H251"/>
      <c r="I251"/>
      <c r="K251"/>
      <c r="L251"/>
      <c r="M251"/>
      <c r="N251"/>
      <c r="O251"/>
      <c r="P251"/>
      <c r="Q251"/>
      <c r="R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</row>
    <row r="252" spans="1:40" x14ac:dyDescent="0.35">
      <c r="A252"/>
      <c r="B252"/>
      <c r="C252"/>
      <c r="E252"/>
      <c r="F252"/>
      <c r="G252"/>
      <c r="H252"/>
      <c r="I252"/>
      <c r="K252"/>
      <c r="L252"/>
      <c r="M252"/>
      <c r="N252"/>
      <c r="O252"/>
      <c r="P252"/>
      <c r="Q252"/>
      <c r="R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</row>
    <row r="253" spans="1:40" x14ac:dyDescent="0.35">
      <c r="A253"/>
      <c r="B253"/>
      <c r="C253"/>
      <c r="E253"/>
      <c r="F253"/>
      <c r="G253"/>
      <c r="H253"/>
      <c r="I253"/>
      <c r="K253"/>
      <c r="L253"/>
      <c r="M253"/>
      <c r="N253"/>
      <c r="O253"/>
      <c r="P253"/>
      <c r="Q253"/>
      <c r="R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</row>
    <row r="254" spans="1:40" x14ac:dyDescent="0.35">
      <c r="A254"/>
      <c r="B254"/>
      <c r="C254"/>
      <c r="E254"/>
      <c r="F254"/>
      <c r="G254"/>
      <c r="H254"/>
      <c r="I254"/>
      <c r="K254"/>
      <c r="L254"/>
      <c r="M254"/>
      <c r="N254"/>
      <c r="O254"/>
      <c r="P254"/>
      <c r="Q254"/>
      <c r="R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</row>
    <row r="255" spans="1:40" x14ac:dyDescent="0.35">
      <c r="A255"/>
      <c r="B255"/>
      <c r="C255"/>
      <c r="E255"/>
      <c r="F255"/>
      <c r="G255"/>
      <c r="H255"/>
      <c r="I255"/>
      <c r="K255"/>
      <c r="L255"/>
      <c r="M255"/>
      <c r="N255"/>
      <c r="O255"/>
      <c r="P255"/>
      <c r="Q255"/>
      <c r="R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</row>
    <row r="256" spans="1:40" x14ac:dyDescent="0.35">
      <c r="A256"/>
      <c r="B256"/>
      <c r="C256"/>
      <c r="E256"/>
      <c r="F256"/>
      <c r="G256"/>
      <c r="H256"/>
      <c r="I256"/>
      <c r="K256"/>
      <c r="L256"/>
      <c r="M256"/>
      <c r="N256"/>
      <c r="O256"/>
      <c r="P256"/>
      <c r="Q256"/>
      <c r="R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</row>
    <row r="257" spans="1:40" x14ac:dyDescent="0.35">
      <c r="A257"/>
      <c r="B257"/>
      <c r="C257"/>
      <c r="E257"/>
      <c r="F257"/>
      <c r="G257"/>
      <c r="H257"/>
      <c r="I257"/>
      <c r="K257"/>
      <c r="L257"/>
      <c r="M257"/>
      <c r="N257"/>
      <c r="O257"/>
      <c r="P257"/>
      <c r="Q257"/>
      <c r="R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</row>
    <row r="258" spans="1:40" x14ac:dyDescent="0.35">
      <c r="A258"/>
      <c r="B258"/>
      <c r="C258"/>
      <c r="E258"/>
      <c r="F258"/>
      <c r="G258"/>
      <c r="H258"/>
      <c r="I258"/>
      <c r="K258"/>
      <c r="L258"/>
      <c r="M258"/>
      <c r="N258"/>
      <c r="O258"/>
      <c r="P258"/>
      <c r="Q258"/>
      <c r="R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</row>
    <row r="259" spans="1:40" x14ac:dyDescent="0.35">
      <c r="A259"/>
      <c r="B259"/>
      <c r="C259"/>
      <c r="E259"/>
      <c r="F259"/>
      <c r="G259"/>
      <c r="H259"/>
      <c r="I259"/>
      <c r="K259"/>
      <c r="L259"/>
      <c r="M259"/>
      <c r="N259"/>
      <c r="O259"/>
      <c r="P259"/>
      <c r="Q259"/>
      <c r="R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</row>
    <row r="260" spans="1:40" x14ac:dyDescent="0.35">
      <c r="A260"/>
      <c r="B260"/>
      <c r="C260"/>
      <c r="E260"/>
      <c r="F260"/>
      <c r="G260"/>
      <c r="H260"/>
      <c r="I260"/>
      <c r="K260"/>
      <c r="L260"/>
      <c r="M260"/>
      <c r="N260"/>
      <c r="O260"/>
      <c r="P260"/>
      <c r="Q260"/>
      <c r="R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</row>
    <row r="261" spans="1:40" x14ac:dyDescent="0.35">
      <c r="A261"/>
      <c r="B261"/>
      <c r="C261"/>
      <c r="E261"/>
      <c r="F261"/>
      <c r="G261"/>
      <c r="H261"/>
      <c r="I261"/>
      <c r="K261"/>
      <c r="L261"/>
      <c r="M261"/>
      <c r="N261"/>
      <c r="O261"/>
      <c r="P261"/>
      <c r="Q261"/>
      <c r="R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</row>
    <row r="262" spans="1:40" x14ac:dyDescent="0.35">
      <c r="A262"/>
      <c r="B262"/>
      <c r="C262"/>
      <c r="E262"/>
      <c r="F262"/>
      <c r="G262"/>
      <c r="H262"/>
      <c r="I262"/>
      <c r="K262"/>
      <c r="L262"/>
      <c r="M262"/>
      <c r="N262"/>
      <c r="O262"/>
      <c r="P262"/>
      <c r="Q262"/>
      <c r="R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</row>
    <row r="263" spans="1:40" x14ac:dyDescent="0.35">
      <c r="A263"/>
      <c r="B263"/>
      <c r="C263"/>
      <c r="E263"/>
      <c r="F263"/>
      <c r="G263"/>
      <c r="H263"/>
      <c r="I263"/>
      <c r="K263"/>
      <c r="L263"/>
      <c r="M263"/>
      <c r="N263"/>
      <c r="O263"/>
      <c r="P263"/>
      <c r="Q263"/>
      <c r="R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</row>
    <row r="264" spans="1:40" x14ac:dyDescent="0.35">
      <c r="A264"/>
      <c r="B264"/>
      <c r="C264"/>
      <c r="E264"/>
      <c r="F264"/>
      <c r="G264"/>
      <c r="H264"/>
      <c r="I264"/>
      <c r="K264"/>
      <c r="L264"/>
      <c r="M264"/>
      <c r="N264"/>
      <c r="O264"/>
      <c r="P264"/>
      <c r="Q264"/>
      <c r="R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</row>
    <row r="265" spans="1:40" x14ac:dyDescent="0.35">
      <c r="A265"/>
      <c r="B265"/>
      <c r="C265"/>
      <c r="E265"/>
      <c r="F265"/>
      <c r="G265"/>
      <c r="H265"/>
      <c r="I265"/>
      <c r="K265"/>
      <c r="L265"/>
      <c r="M265"/>
      <c r="N265"/>
      <c r="O265"/>
      <c r="P265"/>
      <c r="Q265"/>
      <c r="R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</row>
    <row r="266" spans="1:40" x14ac:dyDescent="0.35">
      <c r="A266"/>
      <c r="B266"/>
      <c r="C266"/>
      <c r="E266"/>
      <c r="F266"/>
      <c r="G266"/>
      <c r="H266"/>
      <c r="I266"/>
      <c r="K266"/>
      <c r="L266"/>
      <c r="M266"/>
      <c r="N266"/>
      <c r="O266"/>
      <c r="P266"/>
      <c r="Q266"/>
      <c r="R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</row>
    <row r="267" spans="1:40" x14ac:dyDescent="0.35">
      <c r="A267"/>
      <c r="B267"/>
      <c r="C267"/>
      <c r="E267"/>
      <c r="F267"/>
      <c r="G267"/>
      <c r="H267"/>
      <c r="I267"/>
      <c r="K267"/>
      <c r="L267"/>
      <c r="M267"/>
      <c r="N267"/>
      <c r="O267"/>
      <c r="P267"/>
      <c r="Q267"/>
      <c r="R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</row>
    <row r="268" spans="1:40" x14ac:dyDescent="0.35">
      <c r="A268"/>
      <c r="B268"/>
      <c r="C268"/>
      <c r="E268"/>
      <c r="F268"/>
      <c r="G268"/>
      <c r="H268"/>
      <c r="I268"/>
      <c r="K268"/>
      <c r="L268"/>
      <c r="M268"/>
      <c r="N268"/>
      <c r="O268"/>
      <c r="P268"/>
      <c r="Q268"/>
      <c r="R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</row>
    <row r="269" spans="1:40" x14ac:dyDescent="0.35">
      <c r="A269"/>
      <c r="B269"/>
      <c r="C269"/>
      <c r="E269"/>
      <c r="F269"/>
      <c r="G269"/>
      <c r="H269"/>
      <c r="I269"/>
      <c r="K269"/>
      <c r="L269"/>
      <c r="M269"/>
      <c r="N269"/>
      <c r="O269"/>
      <c r="P269"/>
      <c r="Q269"/>
      <c r="R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</row>
    <row r="270" spans="1:40" x14ac:dyDescent="0.35">
      <c r="A270"/>
      <c r="B270"/>
      <c r="C270"/>
      <c r="E270"/>
      <c r="F270"/>
      <c r="G270"/>
      <c r="H270"/>
      <c r="I270"/>
      <c r="K270"/>
      <c r="L270"/>
      <c r="M270"/>
      <c r="N270"/>
      <c r="O270"/>
      <c r="P270"/>
      <c r="Q270"/>
      <c r="R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</row>
    <row r="271" spans="1:40" x14ac:dyDescent="0.35">
      <c r="A271"/>
      <c r="B271"/>
      <c r="C271"/>
      <c r="E271"/>
      <c r="F271"/>
      <c r="G271"/>
      <c r="H271"/>
      <c r="I271"/>
      <c r="K271"/>
      <c r="L271"/>
      <c r="M271"/>
      <c r="N271"/>
      <c r="O271"/>
      <c r="P271"/>
      <c r="Q271"/>
      <c r="R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</row>
    <row r="272" spans="1:40" x14ac:dyDescent="0.35">
      <c r="A272"/>
      <c r="B272"/>
      <c r="C272"/>
      <c r="E272"/>
      <c r="F272"/>
      <c r="G272"/>
      <c r="H272"/>
      <c r="I272"/>
      <c r="K272"/>
      <c r="L272"/>
      <c r="M272"/>
      <c r="N272"/>
      <c r="O272"/>
      <c r="P272"/>
      <c r="Q272"/>
      <c r="R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</row>
    <row r="273" spans="1:40" x14ac:dyDescent="0.35">
      <c r="A273"/>
      <c r="B273"/>
      <c r="C273"/>
      <c r="E273"/>
      <c r="F273"/>
      <c r="G273"/>
      <c r="H273"/>
      <c r="I273"/>
      <c r="K273"/>
      <c r="L273"/>
      <c r="M273"/>
      <c r="N273"/>
      <c r="O273"/>
      <c r="P273"/>
      <c r="Q273"/>
      <c r="R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</row>
    <row r="274" spans="1:40" x14ac:dyDescent="0.35">
      <c r="A274"/>
      <c r="B274"/>
      <c r="C274"/>
      <c r="E274"/>
      <c r="F274"/>
      <c r="G274"/>
      <c r="H274"/>
      <c r="I274"/>
      <c r="K274"/>
      <c r="L274"/>
      <c r="M274"/>
      <c r="N274"/>
      <c r="O274"/>
      <c r="P274"/>
      <c r="Q274"/>
      <c r="R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</row>
    <row r="275" spans="1:40" x14ac:dyDescent="0.35">
      <c r="A275"/>
      <c r="B275"/>
      <c r="C275"/>
      <c r="E275"/>
      <c r="F275"/>
      <c r="G275"/>
      <c r="H275"/>
      <c r="I275"/>
      <c r="K275"/>
      <c r="L275"/>
      <c r="M275"/>
      <c r="N275"/>
      <c r="O275"/>
      <c r="P275"/>
      <c r="Q275"/>
      <c r="R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</row>
    <row r="276" spans="1:40" x14ac:dyDescent="0.35">
      <c r="A276"/>
      <c r="B276"/>
      <c r="C276"/>
      <c r="E276"/>
      <c r="F276"/>
      <c r="G276"/>
      <c r="H276"/>
      <c r="I276"/>
      <c r="K276"/>
      <c r="L276"/>
      <c r="M276"/>
      <c r="N276"/>
      <c r="O276"/>
      <c r="P276"/>
      <c r="Q276"/>
      <c r="R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</row>
    <row r="277" spans="1:40" x14ac:dyDescent="0.35">
      <c r="A277"/>
      <c r="B277"/>
      <c r="C277"/>
      <c r="E277"/>
      <c r="F277"/>
      <c r="G277"/>
      <c r="H277"/>
      <c r="I277"/>
      <c r="K277"/>
      <c r="L277"/>
      <c r="M277"/>
      <c r="N277"/>
      <c r="O277"/>
      <c r="P277"/>
      <c r="Q277"/>
      <c r="R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</row>
    <row r="278" spans="1:40" x14ac:dyDescent="0.35">
      <c r="A278"/>
      <c r="B278"/>
      <c r="C278"/>
      <c r="E278"/>
      <c r="F278"/>
      <c r="G278"/>
      <c r="H278"/>
      <c r="I278"/>
      <c r="K278"/>
      <c r="L278"/>
      <c r="M278"/>
      <c r="N278"/>
      <c r="O278"/>
      <c r="P278"/>
      <c r="Q278"/>
      <c r="R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</row>
    <row r="279" spans="1:40" x14ac:dyDescent="0.35">
      <c r="A279"/>
      <c r="B279"/>
      <c r="C279"/>
      <c r="E279"/>
      <c r="F279"/>
      <c r="G279"/>
      <c r="H279"/>
      <c r="I279"/>
      <c r="K279"/>
      <c r="L279"/>
      <c r="M279"/>
      <c r="N279"/>
      <c r="O279"/>
      <c r="P279"/>
      <c r="Q279"/>
      <c r="R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</row>
    <row r="280" spans="1:40" x14ac:dyDescent="0.35">
      <c r="A280"/>
      <c r="B280"/>
      <c r="C280"/>
      <c r="E280"/>
      <c r="F280"/>
      <c r="G280"/>
      <c r="H280"/>
      <c r="I280"/>
      <c r="K280"/>
      <c r="L280"/>
      <c r="M280"/>
      <c r="N280"/>
      <c r="O280"/>
      <c r="P280"/>
      <c r="Q280"/>
      <c r="R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</row>
    <row r="281" spans="1:40" x14ac:dyDescent="0.35">
      <c r="A281"/>
      <c r="B281"/>
      <c r="C281"/>
      <c r="E281"/>
      <c r="F281"/>
      <c r="G281"/>
      <c r="H281"/>
      <c r="I281"/>
      <c r="K281"/>
      <c r="L281"/>
      <c r="M281"/>
      <c r="N281"/>
      <c r="O281"/>
      <c r="P281"/>
      <c r="Q281"/>
      <c r="R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</row>
    <row r="282" spans="1:40" x14ac:dyDescent="0.35">
      <c r="A282"/>
      <c r="B282"/>
      <c r="C282"/>
      <c r="E282"/>
      <c r="F282"/>
      <c r="G282"/>
      <c r="H282"/>
      <c r="I282"/>
      <c r="K282"/>
      <c r="L282"/>
      <c r="M282"/>
      <c r="N282"/>
      <c r="O282"/>
      <c r="P282"/>
      <c r="Q282"/>
      <c r="R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</row>
    <row r="283" spans="1:40" x14ac:dyDescent="0.35">
      <c r="A283"/>
      <c r="B283"/>
      <c r="C283"/>
      <c r="E283"/>
      <c r="F283"/>
      <c r="G283"/>
      <c r="H283"/>
      <c r="I283"/>
      <c r="K283"/>
      <c r="L283"/>
      <c r="M283"/>
      <c r="N283"/>
      <c r="O283"/>
      <c r="P283"/>
      <c r="Q283"/>
      <c r="R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</row>
    <row r="284" spans="1:40" x14ac:dyDescent="0.35">
      <c r="A284"/>
      <c r="B284"/>
      <c r="C284"/>
      <c r="E284"/>
      <c r="F284"/>
      <c r="G284"/>
      <c r="H284"/>
      <c r="I284"/>
      <c r="K284"/>
      <c r="L284"/>
      <c r="M284"/>
      <c r="N284"/>
      <c r="O284"/>
      <c r="P284"/>
      <c r="Q284"/>
      <c r="R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</row>
    <row r="285" spans="1:40" x14ac:dyDescent="0.35">
      <c r="A285"/>
      <c r="B285"/>
      <c r="C285"/>
      <c r="E285"/>
      <c r="F285"/>
      <c r="G285"/>
      <c r="H285"/>
      <c r="I285"/>
      <c r="K285"/>
      <c r="L285"/>
      <c r="M285"/>
      <c r="N285"/>
      <c r="O285"/>
      <c r="P285"/>
      <c r="Q285"/>
      <c r="R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</row>
    <row r="286" spans="1:40" x14ac:dyDescent="0.35">
      <c r="A286"/>
      <c r="B286"/>
      <c r="C286"/>
      <c r="E286"/>
      <c r="F286"/>
      <c r="G286"/>
      <c r="H286"/>
      <c r="I286"/>
      <c r="K286"/>
      <c r="L286"/>
      <c r="M286"/>
      <c r="N286"/>
      <c r="O286"/>
      <c r="P286"/>
      <c r="Q286"/>
      <c r="R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</row>
    <row r="287" spans="1:40" x14ac:dyDescent="0.35">
      <c r="A287"/>
      <c r="B287"/>
      <c r="C287"/>
      <c r="E287"/>
      <c r="F287"/>
      <c r="G287"/>
      <c r="H287"/>
      <c r="I287"/>
      <c r="K287"/>
      <c r="L287"/>
      <c r="M287"/>
      <c r="N287"/>
      <c r="O287"/>
      <c r="P287"/>
      <c r="Q287"/>
      <c r="R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</row>
    <row r="288" spans="1:40" x14ac:dyDescent="0.35">
      <c r="A288"/>
      <c r="B288"/>
      <c r="C288"/>
      <c r="E288"/>
      <c r="F288"/>
      <c r="G288"/>
      <c r="H288"/>
      <c r="I288"/>
      <c r="K288"/>
      <c r="L288"/>
      <c r="M288"/>
      <c r="N288"/>
      <c r="O288"/>
      <c r="P288"/>
      <c r="Q288"/>
      <c r="R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</row>
    <row r="289" spans="1:40" x14ac:dyDescent="0.35">
      <c r="A289"/>
      <c r="B289"/>
      <c r="C289"/>
      <c r="E289"/>
      <c r="F289"/>
      <c r="G289"/>
      <c r="H289"/>
      <c r="I289"/>
      <c r="K289"/>
      <c r="L289"/>
      <c r="M289"/>
      <c r="N289"/>
      <c r="O289"/>
      <c r="P289"/>
      <c r="Q289"/>
      <c r="R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</row>
    <row r="290" spans="1:40" x14ac:dyDescent="0.35">
      <c r="A290"/>
      <c r="B290"/>
      <c r="C290"/>
      <c r="E290"/>
      <c r="F290"/>
      <c r="G290"/>
      <c r="H290"/>
      <c r="I290"/>
      <c r="K290"/>
      <c r="L290"/>
      <c r="M290"/>
      <c r="N290"/>
      <c r="O290"/>
      <c r="P290"/>
      <c r="Q290"/>
      <c r="R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</row>
    <row r="291" spans="1:40" x14ac:dyDescent="0.35">
      <c r="A291"/>
      <c r="B291"/>
      <c r="C291"/>
      <c r="E291"/>
      <c r="F291"/>
      <c r="G291"/>
      <c r="H291"/>
      <c r="I291"/>
      <c r="K291"/>
      <c r="L291"/>
      <c r="M291"/>
      <c r="N291"/>
      <c r="O291"/>
      <c r="P291"/>
      <c r="Q291"/>
      <c r="R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</row>
    <row r="292" spans="1:40" x14ac:dyDescent="0.35">
      <c r="A292"/>
      <c r="B292"/>
      <c r="C292"/>
      <c r="E292"/>
      <c r="F292"/>
      <c r="G292"/>
      <c r="H292"/>
      <c r="I292"/>
      <c r="K292"/>
      <c r="L292"/>
      <c r="M292"/>
      <c r="N292"/>
      <c r="O292"/>
      <c r="P292"/>
      <c r="Q292"/>
      <c r="R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</row>
    <row r="293" spans="1:40" x14ac:dyDescent="0.35">
      <c r="A293"/>
      <c r="B293"/>
      <c r="C293"/>
      <c r="E293"/>
      <c r="F293"/>
      <c r="G293"/>
      <c r="H293"/>
      <c r="I293"/>
      <c r="K293"/>
      <c r="L293"/>
      <c r="M293"/>
      <c r="N293"/>
      <c r="O293"/>
      <c r="P293"/>
      <c r="Q293"/>
      <c r="R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</row>
    <row r="294" spans="1:40" x14ac:dyDescent="0.35">
      <c r="A294"/>
      <c r="B294"/>
      <c r="C294"/>
      <c r="E294"/>
      <c r="F294"/>
      <c r="G294"/>
      <c r="H294"/>
      <c r="I294"/>
      <c r="K294"/>
      <c r="L294"/>
      <c r="M294"/>
      <c r="N294"/>
      <c r="O294"/>
      <c r="P294"/>
      <c r="Q294"/>
      <c r="R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</row>
    <row r="295" spans="1:40" x14ac:dyDescent="0.35">
      <c r="A295"/>
      <c r="B295"/>
      <c r="C295"/>
      <c r="E295"/>
      <c r="F295"/>
      <c r="G295"/>
      <c r="H295"/>
      <c r="I295"/>
      <c r="K295"/>
      <c r="L295"/>
      <c r="M295"/>
      <c r="N295"/>
      <c r="O295"/>
      <c r="P295"/>
      <c r="Q295"/>
      <c r="R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</row>
    <row r="296" spans="1:40" x14ac:dyDescent="0.35">
      <c r="A296"/>
      <c r="B296"/>
      <c r="C296"/>
      <c r="E296"/>
      <c r="F296"/>
      <c r="G296"/>
      <c r="H296"/>
      <c r="I296"/>
      <c r="K296"/>
      <c r="L296"/>
      <c r="M296"/>
      <c r="N296"/>
      <c r="O296"/>
      <c r="P296"/>
      <c r="Q296"/>
      <c r="R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</row>
    <row r="297" spans="1:40" x14ac:dyDescent="0.35">
      <c r="A297"/>
      <c r="B297"/>
      <c r="C297"/>
      <c r="E297"/>
      <c r="F297"/>
      <c r="G297"/>
      <c r="H297"/>
      <c r="I297"/>
      <c r="K297"/>
      <c r="L297"/>
      <c r="M297"/>
      <c r="N297"/>
      <c r="O297"/>
      <c r="P297"/>
      <c r="Q297"/>
      <c r="R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</row>
    <row r="298" spans="1:40" x14ac:dyDescent="0.35">
      <c r="A298"/>
      <c r="B298"/>
      <c r="C298"/>
      <c r="E298"/>
      <c r="F298"/>
      <c r="G298"/>
      <c r="H298"/>
      <c r="I298"/>
      <c r="K298"/>
      <c r="L298"/>
      <c r="M298"/>
      <c r="N298"/>
      <c r="O298"/>
      <c r="P298"/>
      <c r="Q298"/>
      <c r="R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</row>
    <row r="299" spans="1:40" x14ac:dyDescent="0.35">
      <c r="A299"/>
      <c r="B299"/>
      <c r="C299"/>
      <c r="E299"/>
      <c r="F299"/>
      <c r="G299"/>
      <c r="H299"/>
      <c r="I299"/>
      <c r="K299"/>
      <c r="L299"/>
      <c r="M299"/>
      <c r="N299"/>
      <c r="O299"/>
      <c r="P299"/>
      <c r="Q299"/>
      <c r="R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</row>
    <row r="300" spans="1:40" x14ac:dyDescent="0.35">
      <c r="A300"/>
      <c r="B300"/>
      <c r="C300"/>
      <c r="E300"/>
      <c r="F300"/>
      <c r="G300"/>
      <c r="H300"/>
      <c r="I300"/>
      <c r="K300"/>
      <c r="L300"/>
      <c r="M300"/>
      <c r="N300"/>
      <c r="O300"/>
      <c r="P300"/>
      <c r="Q300"/>
      <c r="R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</row>
    <row r="301" spans="1:40" x14ac:dyDescent="0.35">
      <c r="A301"/>
      <c r="B301"/>
      <c r="C301"/>
      <c r="E301"/>
      <c r="F301"/>
      <c r="G301"/>
      <c r="H301"/>
      <c r="I301"/>
      <c r="K301"/>
      <c r="L301"/>
      <c r="M301"/>
      <c r="N301"/>
      <c r="O301"/>
      <c r="P301"/>
      <c r="Q301"/>
      <c r="R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</row>
    <row r="302" spans="1:40" x14ac:dyDescent="0.35">
      <c r="A302"/>
      <c r="B302"/>
      <c r="C302"/>
      <c r="E302"/>
      <c r="F302"/>
      <c r="G302"/>
      <c r="H302"/>
      <c r="I302"/>
      <c r="K302"/>
      <c r="L302"/>
      <c r="M302"/>
      <c r="N302"/>
      <c r="O302"/>
      <c r="P302"/>
      <c r="Q302"/>
      <c r="R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</row>
    <row r="303" spans="1:40" x14ac:dyDescent="0.35">
      <c r="A303"/>
      <c r="B303"/>
      <c r="C303"/>
      <c r="E303"/>
      <c r="F303"/>
      <c r="G303"/>
      <c r="H303"/>
      <c r="I303"/>
      <c r="K303"/>
      <c r="L303"/>
      <c r="M303"/>
      <c r="N303"/>
      <c r="O303"/>
      <c r="P303"/>
      <c r="Q303"/>
      <c r="R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</row>
    <row r="304" spans="1:40" x14ac:dyDescent="0.35">
      <c r="A304"/>
      <c r="B304"/>
      <c r="C304"/>
      <c r="E304"/>
      <c r="F304"/>
      <c r="G304"/>
      <c r="H304"/>
      <c r="I304"/>
      <c r="K304"/>
      <c r="L304"/>
      <c r="M304"/>
      <c r="N304"/>
      <c r="O304"/>
      <c r="P304"/>
      <c r="Q304"/>
      <c r="R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</row>
    <row r="305" spans="1:40" x14ac:dyDescent="0.35">
      <c r="A305"/>
      <c r="B305"/>
      <c r="C305"/>
      <c r="E305"/>
      <c r="F305"/>
      <c r="G305"/>
      <c r="H305"/>
      <c r="I305"/>
      <c r="K305"/>
      <c r="L305"/>
      <c r="M305"/>
      <c r="N305"/>
      <c r="O305"/>
      <c r="P305"/>
      <c r="Q305"/>
      <c r="R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</row>
    <row r="306" spans="1:40" x14ac:dyDescent="0.35">
      <c r="A306"/>
      <c r="B306"/>
      <c r="C306"/>
      <c r="E306"/>
      <c r="F306"/>
      <c r="G306"/>
      <c r="H306"/>
      <c r="I306"/>
      <c r="K306"/>
      <c r="L306"/>
      <c r="M306"/>
      <c r="N306"/>
      <c r="O306"/>
      <c r="P306"/>
      <c r="Q306"/>
      <c r="R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</row>
    <row r="307" spans="1:40" x14ac:dyDescent="0.35">
      <c r="A307"/>
      <c r="B307"/>
      <c r="C307"/>
      <c r="E307"/>
      <c r="F307"/>
      <c r="G307"/>
      <c r="H307"/>
      <c r="I307"/>
      <c r="K307"/>
      <c r="L307"/>
      <c r="M307"/>
      <c r="N307"/>
      <c r="O307"/>
      <c r="P307"/>
      <c r="Q307"/>
      <c r="R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</row>
    <row r="308" spans="1:40" x14ac:dyDescent="0.35">
      <c r="A308"/>
      <c r="B308"/>
      <c r="C308"/>
      <c r="E308"/>
      <c r="F308"/>
      <c r="G308"/>
      <c r="H308"/>
      <c r="I308"/>
      <c r="K308"/>
      <c r="L308"/>
      <c r="M308"/>
      <c r="N308"/>
      <c r="O308"/>
      <c r="P308"/>
      <c r="Q308"/>
      <c r="R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</row>
    <row r="309" spans="1:40" x14ac:dyDescent="0.35">
      <c r="A309"/>
      <c r="B309"/>
      <c r="C309"/>
      <c r="E309"/>
      <c r="F309"/>
      <c r="G309"/>
      <c r="H309"/>
      <c r="I309"/>
      <c r="K309"/>
      <c r="L309"/>
      <c r="M309"/>
      <c r="N309"/>
      <c r="O309"/>
      <c r="P309"/>
      <c r="Q309"/>
      <c r="R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</row>
    <row r="310" spans="1:40" x14ac:dyDescent="0.35">
      <c r="A310"/>
      <c r="B310"/>
      <c r="C310"/>
      <c r="E310"/>
      <c r="F310"/>
      <c r="G310"/>
      <c r="H310"/>
      <c r="I310"/>
      <c r="K310"/>
      <c r="L310"/>
      <c r="M310"/>
      <c r="N310"/>
      <c r="O310"/>
      <c r="P310"/>
      <c r="Q310"/>
      <c r="R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</row>
    <row r="311" spans="1:40" x14ac:dyDescent="0.35">
      <c r="A311"/>
      <c r="B311"/>
      <c r="C311"/>
      <c r="E311"/>
      <c r="F311"/>
      <c r="G311"/>
      <c r="H311"/>
      <c r="I311"/>
      <c r="K311"/>
      <c r="L311"/>
      <c r="M311"/>
      <c r="N311"/>
      <c r="O311"/>
      <c r="P311"/>
      <c r="Q311"/>
      <c r="R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</row>
    <row r="312" spans="1:40" x14ac:dyDescent="0.35">
      <c r="A312"/>
      <c r="B312"/>
      <c r="C312"/>
      <c r="E312"/>
      <c r="F312"/>
      <c r="G312"/>
      <c r="H312"/>
      <c r="I312"/>
      <c r="K312"/>
      <c r="L312"/>
      <c r="M312"/>
      <c r="N312"/>
      <c r="O312"/>
      <c r="P312"/>
      <c r="Q312"/>
      <c r="R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</row>
    <row r="313" spans="1:40" x14ac:dyDescent="0.35">
      <c r="A313"/>
      <c r="B313"/>
      <c r="C313"/>
      <c r="E313"/>
      <c r="F313"/>
      <c r="G313"/>
      <c r="H313"/>
      <c r="I313"/>
      <c r="K313"/>
      <c r="L313"/>
      <c r="M313"/>
      <c r="N313"/>
      <c r="O313"/>
      <c r="P313"/>
      <c r="Q313"/>
      <c r="R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</row>
    <row r="314" spans="1:40" x14ac:dyDescent="0.35">
      <c r="A314"/>
      <c r="B314"/>
      <c r="C314"/>
      <c r="E314"/>
      <c r="F314"/>
      <c r="G314"/>
      <c r="H314"/>
      <c r="I314"/>
      <c r="K314"/>
      <c r="L314"/>
      <c r="M314"/>
      <c r="N314"/>
      <c r="O314"/>
      <c r="P314"/>
      <c r="Q314"/>
      <c r="R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</row>
    <row r="315" spans="1:40" x14ac:dyDescent="0.35">
      <c r="A315"/>
      <c r="B315"/>
      <c r="C315"/>
      <c r="E315"/>
      <c r="F315"/>
      <c r="G315"/>
      <c r="H315"/>
      <c r="I315"/>
      <c r="K315"/>
      <c r="L315"/>
      <c r="M315"/>
      <c r="N315"/>
      <c r="O315"/>
      <c r="P315"/>
      <c r="Q315"/>
      <c r="R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</row>
    <row r="316" spans="1:40" x14ac:dyDescent="0.35">
      <c r="A316"/>
      <c r="B316"/>
      <c r="C316"/>
      <c r="E316"/>
      <c r="F316"/>
      <c r="G316"/>
      <c r="H316"/>
      <c r="I316"/>
      <c r="K316"/>
      <c r="L316"/>
      <c r="M316"/>
      <c r="N316"/>
      <c r="O316"/>
      <c r="P316"/>
      <c r="Q316"/>
      <c r="R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</row>
    <row r="317" spans="1:40" x14ac:dyDescent="0.35">
      <c r="A317"/>
      <c r="B317"/>
      <c r="C317"/>
      <c r="E317"/>
      <c r="F317"/>
      <c r="G317"/>
      <c r="H317"/>
      <c r="I317"/>
      <c r="K317"/>
      <c r="L317"/>
      <c r="M317"/>
      <c r="N317"/>
      <c r="O317"/>
      <c r="P317"/>
      <c r="Q317"/>
      <c r="R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</row>
    <row r="318" spans="1:40" x14ac:dyDescent="0.35">
      <c r="A318"/>
      <c r="B318"/>
      <c r="C318"/>
      <c r="E318"/>
      <c r="F318"/>
      <c r="G318"/>
      <c r="H318"/>
      <c r="I318"/>
      <c r="K318"/>
      <c r="L318"/>
      <c r="M318"/>
      <c r="N318"/>
      <c r="O318"/>
      <c r="P318"/>
      <c r="Q318"/>
      <c r="R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</row>
    <row r="319" spans="1:40" x14ac:dyDescent="0.35">
      <c r="A319"/>
      <c r="B319"/>
      <c r="C319"/>
      <c r="E319"/>
      <c r="F319"/>
      <c r="G319"/>
      <c r="H319"/>
      <c r="I319"/>
      <c r="K319"/>
      <c r="L319"/>
      <c r="M319"/>
      <c r="N319"/>
      <c r="O319"/>
      <c r="P319"/>
      <c r="Q319"/>
      <c r="R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</row>
    <row r="320" spans="1:40" x14ac:dyDescent="0.35">
      <c r="A320"/>
      <c r="B320"/>
      <c r="C320"/>
      <c r="E320"/>
      <c r="F320"/>
      <c r="G320"/>
      <c r="H320"/>
      <c r="I320"/>
      <c r="K320"/>
      <c r="L320"/>
      <c r="M320"/>
      <c r="N320"/>
      <c r="O320"/>
      <c r="P320"/>
      <c r="Q320"/>
      <c r="R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</row>
    <row r="321" spans="1:40" x14ac:dyDescent="0.35">
      <c r="A321"/>
      <c r="B321"/>
      <c r="C321"/>
      <c r="E321"/>
      <c r="F321"/>
      <c r="G321"/>
      <c r="H321"/>
      <c r="I321"/>
      <c r="K321"/>
      <c r="L321"/>
      <c r="M321"/>
      <c r="N321"/>
      <c r="O321"/>
      <c r="P321"/>
      <c r="Q321"/>
      <c r="R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</row>
    <row r="322" spans="1:40" x14ac:dyDescent="0.35">
      <c r="A322"/>
      <c r="B322"/>
      <c r="C322"/>
      <c r="E322"/>
      <c r="F322"/>
      <c r="G322"/>
      <c r="H322"/>
      <c r="I322"/>
      <c r="K322"/>
      <c r="L322"/>
      <c r="M322"/>
      <c r="N322"/>
      <c r="O322"/>
      <c r="P322"/>
      <c r="Q322"/>
      <c r="R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</row>
    <row r="323" spans="1:40" x14ac:dyDescent="0.35">
      <c r="A323"/>
      <c r="B323"/>
      <c r="C323"/>
      <c r="E323"/>
      <c r="F323"/>
      <c r="G323"/>
      <c r="H323"/>
      <c r="I323"/>
      <c r="K323"/>
      <c r="L323"/>
      <c r="M323"/>
      <c r="N323"/>
      <c r="O323"/>
      <c r="P323"/>
      <c r="Q323"/>
      <c r="R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</row>
    <row r="324" spans="1:40" x14ac:dyDescent="0.35">
      <c r="A324"/>
      <c r="B324"/>
      <c r="C324"/>
      <c r="E324"/>
      <c r="F324"/>
      <c r="G324"/>
      <c r="H324"/>
      <c r="I324"/>
      <c r="K324"/>
      <c r="L324"/>
      <c r="M324"/>
      <c r="N324"/>
      <c r="O324"/>
      <c r="P324"/>
      <c r="Q324"/>
      <c r="R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</row>
    <row r="325" spans="1:40" x14ac:dyDescent="0.35">
      <c r="A325"/>
      <c r="B325"/>
      <c r="C325"/>
      <c r="E325"/>
      <c r="F325"/>
      <c r="G325"/>
      <c r="H325"/>
      <c r="I325"/>
      <c r="K325"/>
      <c r="L325"/>
      <c r="M325"/>
      <c r="N325"/>
      <c r="O325"/>
      <c r="P325"/>
      <c r="Q325"/>
      <c r="R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</row>
    <row r="326" spans="1:40" x14ac:dyDescent="0.35">
      <c r="A326"/>
      <c r="B326"/>
      <c r="C326"/>
      <c r="E326"/>
      <c r="F326"/>
      <c r="G326"/>
      <c r="H326"/>
      <c r="I326"/>
      <c r="K326"/>
      <c r="L326"/>
      <c r="M326"/>
      <c r="N326"/>
      <c r="O326"/>
      <c r="P326"/>
      <c r="Q326"/>
      <c r="R326"/>
      <c r="AB326"/>
      <c r="AC326"/>
      <c r="AD326"/>
      <c r="AE326"/>
      <c r="AF326"/>
      <c r="AG326"/>
      <c r="AH326"/>
      <c r="AI326"/>
      <c r="AJ326"/>
      <c r="AK326"/>
      <c r="AL326"/>
      <c r="AM326"/>
      <c r="AN326"/>
    </row>
    <row r="327" spans="1:40" x14ac:dyDescent="0.35">
      <c r="A327"/>
      <c r="B327"/>
      <c r="C327"/>
      <c r="E327"/>
      <c r="F327"/>
      <c r="G327"/>
      <c r="H327"/>
      <c r="I327"/>
      <c r="K327"/>
      <c r="L327"/>
      <c r="M327"/>
      <c r="N327"/>
      <c r="O327"/>
      <c r="P327"/>
      <c r="Q327"/>
      <c r="R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</row>
    <row r="328" spans="1:40" x14ac:dyDescent="0.35">
      <c r="A328"/>
      <c r="B328"/>
      <c r="C328"/>
      <c r="E328"/>
      <c r="F328"/>
      <c r="G328"/>
      <c r="H328"/>
      <c r="I328"/>
      <c r="K328"/>
      <c r="L328"/>
      <c r="M328"/>
      <c r="N328"/>
      <c r="O328"/>
      <c r="P328"/>
      <c r="Q328"/>
      <c r="R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</row>
    <row r="329" spans="1:40" x14ac:dyDescent="0.35">
      <c r="A329"/>
      <c r="B329"/>
      <c r="C329"/>
      <c r="E329"/>
      <c r="F329"/>
      <c r="G329"/>
      <c r="H329"/>
      <c r="I329"/>
      <c r="K329"/>
      <c r="L329"/>
      <c r="M329"/>
      <c r="N329"/>
      <c r="O329"/>
      <c r="P329"/>
      <c r="Q329"/>
      <c r="R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</row>
    <row r="330" spans="1:40" x14ac:dyDescent="0.35">
      <c r="A330"/>
      <c r="B330"/>
      <c r="C330"/>
      <c r="E330"/>
      <c r="F330"/>
      <c r="G330"/>
      <c r="H330"/>
      <c r="I330"/>
      <c r="K330"/>
      <c r="L330"/>
      <c r="M330"/>
      <c r="N330"/>
      <c r="O330"/>
      <c r="P330"/>
      <c r="Q330"/>
      <c r="R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</row>
    <row r="331" spans="1:40" x14ac:dyDescent="0.35">
      <c r="A331"/>
      <c r="B331"/>
      <c r="C331"/>
      <c r="E331"/>
      <c r="F331"/>
      <c r="G331"/>
      <c r="H331"/>
      <c r="I331"/>
      <c r="K331"/>
      <c r="L331"/>
      <c r="M331"/>
      <c r="N331"/>
      <c r="O331"/>
      <c r="P331"/>
      <c r="Q331"/>
      <c r="R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</row>
    <row r="332" spans="1:40" x14ac:dyDescent="0.35">
      <c r="A332"/>
      <c r="B332"/>
      <c r="C332"/>
      <c r="E332"/>
      <c r="F332"/>
      <c r="G332"/>
      <c r="H332"/>
      <c r="I332"/>
      <c r="K332"/>
      <c r="L332"/>
      <c r="M332"/>
      <c r="N332"/>
      <c r="O332"/>
      <c r="P332"/>
      <c r="Q332"/>
      <c r="R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</row>
    <row r="333" spans="1:40" x14ac:dyDescent="0.35">
      <c r="A333"/>
      <c r="B333"/>
      <c r="C333"/>
      <c r="E333"/>
      <c r="F333"/>
      <c r="G333"/>
      <c r="H333"/>
      <c r="I333"/>
      <c r="K333"/>
      <c r="L333"/>
      <c r="M333"/>
      <c r="N333"/>
      <c r="O333"/>
      <c r="P333"/>
      <c r="Q333"/>
      <c r="R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</row>
    <row r="334" spans="1:40" x14ac:dyDescent="0.35">
      <c r="A334"/>
      <c r="B334"/>
      <c r="C334"/>
      <c r="E334"/>
      <c r="F334"/>
      <c r="G334"/>
      <c r="H334"/>
      <c r="I334"/>
      <c r="K334"/>
      <c r="L334"/>
      <c r="M334"/>
      <c r="N334"/>
      <c r="O334"/>
      <c r="P334"/>
      <c r="Q334"/>
      <c r="R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</row>
    <row r="335" spans="1:40" x14ac:dyDescent="0.35">
      <c r="A335"/>
      <c r="B335"/>
      <c r="C335"/>
      <c r="E335"/>
      <c r="F335"/>
      <c r="G335"/>
      <c r="H335"/>
      <c r="I335"/>
      <c r="K335"/>
      <c r="L335"/>
      <c r="M335"/>
      <c r="N335"/>
      <c r="O335"/>
      <c r="P335"/>
      <c r="Q335"/>
      <c r="R335"/>
      <c r="AB335"/>
      <c r="AC335"/>
      <c r="AD335"/>
      <c r="AE335"/>
      <c r="AF335"/>
      <c r="AG335"/>
      <c r="AH335"/>
      <c r="AI335"/>
      <c r="AJ335"/>
      <c r="AK335"/>
      <c r="AL335"/>
      <c r="AM335"/>
      <c r="AN335"/>
    </row>
    <row r="336" spans="1:40" x14ac:dyDescent="0.35">
      <c r="A336"/>
      <c r="B336"/>
      <c r="C336"/>
      <c r="E336"/>
      <c r="F336"/>
      <c r="G336"/>
      <c r="H336"/>
      <c r="I336"/>
      <c r="K336"/>
      <c r="L336"/>
      <c r="M336"/>
      <c r="N336"/>
      <c r="O336"/>
      <c r="P336"/>
      <c r="Q336"/>
      <c r="R336"/>
      <c r="AB336"/>
      <c r="AC336"/>
      <c r="AD336"/>
      <c r="AE336"/>
      <c r="AF336"/>
      <c r="AG336"/>
      <c r="AH336"/>
      <c r="AI336"/>
      <c r="AJ336"/>
      <c r="AK336"/>
      <c r="AL336"/>
      <c r="AM336"/>
      <c r="AN336"/>
    </row>
    <row r="337" spans="1:40" x14ac:dyDescent="0.35">
      <c r="A337"/>
      <c r="B337"/>
      <c r="C337"/>
      <c r="E337"/>
      <c r="F337"/>
      <c r="G337"/>
      <c r="H337"/>
      <c r="I337"/>
      <c r="K337"/>
      <c r="L337"/>
      <c r="M337"/>
      <c r="N337"/>
      <c r="O337"/>
      <c r="P337"/>
      <c r="Q337"/>
      <c r="R337"/>
      <c r="AB337"/>
      <c r="AC337"/>
      <c r="AD337"/>
      <c r="AE337"/>
      <c r="AF337"/>
      <c r="AG337"/>
      <c r="AH337"/>
      <c r="AI337"/>
      <c r="AJ337"/>
      <c r="AK337"/>
      <c r="AL337"/>
      <c r="AM337"/>
      <c r="AN337"/>
    </row>
    <row r="338" spans="1:40" x14ac:dyDescent="0.35">
      <c r="A338"/>
      <c r="B338"/>
      <c r="C338"/>
      <c r="E338"/>
      <c r="F338"/>
      <c r="G338"/>
      <c r="H338"/>
      <c r="I338"/>
      <c r="K338"/>
      <c r="L338"/>
      <c r="M338"/>
      <c r="N338"/>
      <c r="O338"/>
      <c r="P338"/>
      <c r="Q338"/>
      <c r="R338"/>
      <c r="AB338"/>
      <c r="AC338"/>
      <c r="AD338"/>
      <c r="AE338"/>
      <c r="AF338"/>
      <c r="AG338"/>
      <c r="AH338"/>
      <c r="AI338"/>
      <c r="AJ338"/>
      <c r="AK338"/>
      <c r="AL338"/>
      <c r="AM338"/>
      <c r="AN338"/>
    </row>
    <row r="339" spans="1:40" x14ac:dyDescent="0.35">
      <c r="A339"/>
      <c r="B339"/>
      <c r="C339"/>
      <c r="E339"/>
      <c r="F339"/>
      <c r="G339"/>
      <c r="H339"/>
      <c r="I339"/>
      <c r="K339"/>
      <c r="L339"/>
      <c r="M339"/>
      <c r="N339"/>
      <c r="O339"/>
      <c r="P339"/>
      <c r="Q339"/>
      <c r="R339"/>
      <c r="AB339"/>
      <c r="AC339"/>
      <c r="AD339"/>
      <c r="AE339"/>
      <c r="AF339"/>
      <c r="AG339"/>
      <c r="AH339"/>
      <c r="AI339"/>
      <c r="AJ339"/>
      <c r="AK339"/>
      <c r="AL339"/>
      <c r="AM339"/>
      <c r="AN339"/>
    </row>
  </sheetData>
  <mergeCells count="2">
    <mergeCell ref="E1:G1"/>
    <mergeCell ref="K1:M1"/>
  </mergeCells>
  <conditionalFormatting sqref="AD6:AD1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15:AD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20D14-4931-416D-BB2D-00E24AC4211F}">
  <dimension ref="A1:AM339"/>
  <sheetViews>
    <sheetView topLeftCell="W111" workbookViewId="0">
      <selection activeCell="AI127" sqref="AI127:AI129"/>
    </sheetView>
  </sheetViews>
  <sheetFormatPr defaultColWidth="8.90625" defaultRowHeight="14" x14ac:dyDescent="0.3"/>
  <cols>
    <col min="1" max="2" width="8.90625" style="4"/>
    <col min="3" max="3" width="11.36328125" style="4" customWidth="1"/>
    <col min="4" max="6" width="8.90625" style="4"/>
    <col min="7" max="7" width="12.36328125" style="4" bestFit="1" customWidth="1"/>
    <col min="8" max="8" width="8.90625" style="4"/>
    <col min="9" max="9" width="11.36328125" style="4" customWidth="1"/>
    <col min="10" max="12" width="8.90625" style="4"/>
    <col min="13" max="13" width="12.36328125" style="4" bestFit="1" customWidth="1"/>
    <col min="14" max="14" width="8.90625" style="4"/>
    <col min="15" max="22" width="11.36328125" style="4" hidden="1" customWidth="1"/>
    <col min="23" max="25" width="8.90625" style="4"/>
    <col min="26" max="26" width="20.1796875" style="4" bestFit="1" customWidth="1"/>
    <col min="27" max="30" width="8.90625" style="4"/>
    <col min="31" max="31" width="9" style="4" bestFit="1" customWidth="1"/>
    <col min="32" max="16384" width="8.90625" style="4"/>
  </cols>
  <sheetData>
    <row r="1" spans="1:39" x14ac:dyDescent="0.3">
      <c r="D1" s="304" t="s">
        <v>65</v>
      </c>
      <c r="E1" s="304"/>
      <c r="F1" s="304"/>
      <c r="G1" s="104" t="s">
        <v>89</v>
      </c>
      <c r="J1" s="304" t="s">
        <v>63</v>
      </c>
      <c r="K1" s="304"/>
      <c r="L1" s="304"/>
      <c r="M1" s="104" t="s">
        <v>89</v>
      </c>
      <c r="N1" s="104" t="s">
        <v>89</v>
      </c>
    </row>
    <row r="2" spans="1:39" ht="56" x14ac:dyDescent="0.3">
      <c r="A2" s="1" t="s">
        <v>0</v>
      </c>
      <c r="B2" s="1" t="s">
        <v>1</v>
      </c>
      <c r="C2" s="2" t="s">
        <v>6</v>
      </c>
      <c r="D2" s="1" t="s">
        <v>7</v>
      </c>
      <c r="E2" s="1" t="s">
        <v>81</v>
      </c>
      <c r="F2" s="1" t="s">
        <v>9</v>
      </c>
      <c r="G2" s="1" t="s">
        <v>168</v>
      </c>
      <c r="H2" s="1" t="s">
        <v>10</v>
      </c>
      <c r="I2" s="2" t="s">
        <v>68</v>
      </c>
      <c r="J2" s="1" t="s">
        <v>7</v>
      </c>
      <c r="K2" s="1" t="s">
        <v>82</v>
      </c>
      <c r="L2" s="1" t="s">
        <v>9</v>
      </c>
      <c r="M2" s="1" t="s">
        <v>168</v>
      </c>
      <c r="N2" s="1" t="s">
        <v>7</v>
      </c>
      <c r="O2" s="2" t="s">
        <v>2</v>
      </c>
      <c r="P2" s="2" t="s">
        <v>3</v>
      </c>
      <c r="Q2" s="2" t="s">
        <v>4</v>
      </c>
      <c r="R2" s="2" t="s">
        <v>5</v>
      </c>
      <c r="S2" s="2" t="s">
        <v>69</v>
      </c>
      <c r="T2" s="2" t="s">
        <v>70</v>
      </c>
      <c r="U2" s="2" t="s">
        <v>71</v>
      </c>
      <c r="V2" s="2" t="s">
        <v>72</v>
      </c>
      <c r="W2" s="1"/>
      <c r="X2" s="1"/>
      <c r="AE2" s="1"/>
    </row>
    <row r="3" spans="1:39" x14ac:dyDescent="0.3">
      <c r="A3" s="32" t="s">
        <v>12</v>
      </c>
      <c r="B3" s="4">
        <v>58</v>
      </c>
      <c r="G3" s="4">
        <f>H3/N3</f>
        <v>1.661576066794601E-5</v>
      </c>
      <c r="H3" s="4">
        <v>2.1090000000000001E-2</v>
      </c>
      <c r="M3" s="4">
        <f>H3/N3</f>
        <v>1.661576066794601E-5</v>
      </c>
      <c r="N3" s="4">
        <v>1269.276828275782</v>
      </c>
    </row>
    <row r="4" spans="1:39" ht="14.5" x14ac:dyDescent="0.35">
      <c r="A4" s="32" t="s">
        <v>13</v>
      </c>
      <c r="B4" s="4">
        <v>53</v>
      </c>
      <c r="C4" s="4">
        <v>58</v>
      </c>
      <c r="G4" s="4">
        <f t="shared" ref="G4:G34" si="0">H4/N4</f>
        <v>2.5801554930533883E-5</v>
      </c>
      <c r="H4" s="4">
        <v>3.6159999999999998E-2</v>
      </c>
      <c r="I4" s="4">
        <v>2.1090000000000001E-2</v>
      </c>
      <c r="J4" s="4">
        <v>1269.276828275782</v>
      </c>
      <c r="K4" s="23">
        <v>39.46</v>
      </c>
      <c r="L4" s="33">
        <v>9.0383410000000008</v>
      </c>
      <c r="M4" s="4">
        <f t="shared" ref="M4:M34" si="1">H4/N4</f>
        <v>2.5801554930533883E-5</v>
      </c>
      <c r="N4" s="33">
        <v>1401.4659231722426</v>
      </c>
      <c r="Z4" s="10" t="s">
        <v>62</v>
      </c>
      <c r="AA4"/>
      <c r="AB4"/>
    </row>
    <row r="5" spans="1:39" ht="16.5" x14ac:dyDescent="0.35">
      <c r="A5" s="32" t="s">
        <v>14</v>
      </c>
      <c r="B5" s="4">
        <v>66</v>
      </c>
      <c r="C5" s="4">
        <v>53</v>
      </c>
      <c r="G5" s="4">
        <f t="shared" si="0"/>
        <v>2.3056879361957902E-5</v>
      </c>
      <c r="H5" s="4">
        <v>3.0499999999999999E-2</v>
      </c>
      <c r="I5" s="4">
        <v>3.6159999999999998E-2</v>
      </c>
      <c r="J5" s="4">
        <v>1401.4659231722426</v>
      </c>
      <c r="K5" s="23">
        <v>34.78</v>
      </c>
      <c r="L5" s="33">
        <v>8.5878730000000001</v>
      </c>
      <c r="M5" s="4">
        <f t="shared" si="1"/>
        <v>2.3056879361957902E-5</v>
      </c>
      <c r="N5" s="33">
        <v>1322.8156126940005</v>
      </c>
      <c r="O5" s="4">
        <v>58</v>
      </c>
      <c r="S5" s="4">
        <v>2.1090000000000001E-2</v>
      </c>
      <c r="Z5" s="236" t="s">
        <v>63</v>
      </c>
      <c r="AA5" s="237">
        <f>CORREL(B4:B34,C4:C34)</f>
        <v>0.76581875058045779</v>
      </c>
      <c r="AB5" s="240" t="str">
        <f>IF(AA5&gt;0.7,"Strong Correlation",IF(AA5&gt;0.3,"Moderate Correlation",IF(AA5&gt;0,"Weak Correlation")))</f>
        <v>Strong Correlation</v>
      </c>
      <c r="AC5"/>
      <c r="AE5" s="7" t="s">
        <v>77</v>
      </c>
    </row>
    <row r="6" spans="1:39" ht="16.5" x14ac:dyDescent="0.35">
      <c r="A6" s="32" t="s">
        <v>15</v>
      </c>
      <c r="B6" s="4">
        <v>107</v>
      </c>
      <c r="C6" s="4">
        <v>66</v>
      </c>
      <c r="D6" s="4">
        <v>1269.276828275782</v>
      </c>
      <c r="E6" s="22">
        <v>1743</v>
      </c>
      <c r="F6" s="33">
        <v>9.0383410000000008</v>
      </c>
      <c r="G6" s="4">
        <f t="shared" si="0"/>
        <v>2.882388608207535E-5</v>
      </c>
      <c r="H6" s="4">
        <v>4.018E-2</v>
      </c>
      <c r="I6" s="4">
        <v>3.0499999999999999E-2</v>
      </c>
      <c r="J6" s="4">
        <v>1322.8156126940005</v>
      </c>
      <c r="K6" s="23">
        <v>31.17</v>
      </c>
      <c r="L6" s="33">
        <v>6.7749940000000004</v>
      </c>
      <c r="M6" s="4">
        <f t="shared" si="1"/>
        <v>2.882388608207535E-5</v>
      </c>
      <c r="N6" s="33">
        <v>1393.9827504725899</v>
      </c>
      <c r="O6" s="4">
        <v>53</v>
      </c>
      <c r="P6" s="4">
        <v>58</v>
      </c>
      <c r="S6" s="4">
        <v>3.6159999999999998E-2</v>
      </c>
      <c r="T6" s="4">
        <v>2.1090000000000001E-2</v>
      </c>
      <c r="Z6" s="238" t="s">
        <v>64</v>
      </c>
      <c r="AA6" s="239">
        <f>CORREL(B5:B34,O5:O34)</f>
        <v>0.53246209539816447</v>
      </c>
      <c r="AB6" s="240" t="str">
        <f t="shared" ref="AB6:AB9" si="2">IF(AA6&gt;0.7,"Strong Correlation",IF(AA6&gt;0.3,"Moderate Correlation",IF(AA6&gt;0,"Weak Correlation")))</f>
        <v>Moderate Correlation</v>
      </c>
      <c r="AC6"/>
      <c r="AE6"/>
    </row>
    <row r="7" spans="1:39" ht="16.5" x14ac:dyDescent="0.35">
      <c r="A7" s="32" t="s">
        <v>16</v>
      </c>
      <c r="B7" s="4">
        <v>130</v>
      </c>
      <c r="C7" s="4">
        <v>107</v>
      </c>
      <c r="D7" s="4">
        <v>1401.4659231722426</v>
      </c>
      <c r="E7" s="22">
        <v>1349</v>
      </c>
      <c r="F7" s="33">
        <v>8.5878730000000001</v>
      </c>
      <c r="G7" s="4">
        <f t="shared" si="0"/>
        <v>3.5107228839512987E-5</v>
      </c>
      <c r="H7" s="4">
        <v>5.6210000000000003E-2</v>
      </c>
      <c r="I7" s="4">
        <v>4.018E-2</v>
      </c>
      <c r="J7" s="4">
        <v>1393.9827504725899</v>
      </c>
      <c r="K7" s="23">
        <v>39.729999999999997</v>
      </c>
      <c r="L7" s="33">
        <v>7.2137760000000002</v>
      </c>
      <c r="M7" s="4">
        <f t="shared" si="1"/>
        <v>3.5107228839512987E-5</v>
      </c>
      <c r="N7" s="33">
        <v>1601.0947562097515</v>
      </c>
      <c r="O7" s="4">
        <v>66</v>
      </c>
      <c r="P7" s="4">
        <v>53</v>
      </c>
      <c r="Q7" s="4">
        <v>58</v>
      </c>
      <c r="S7" s="4">
        <v>3.0499999999999999E-2</v>
      </c>
      <c r="T7" s="4">
        <v>3.6159999999999998E-2</v>
      </c>
      <c r="U7" s="4">
        <v>2.1090000000000001E-2</v>
      </c>
      <c r="Z7" s="238" t="s">
        <v>65</v>
      </c>
      <c r="AA7" s="239">
        <f>CORREL(B6:B34,P6:P34)</f>
        <v>0.59616146656705771</v>
      </c>
      <c r="AB7" s="240" t="str">
        <f t="shared" si="2"/>
        <v>Moderate Correlation</v>
      </c>
      <c r="AC7"/>
      <c r="AE7" s="10" t="s">
        <v>105</v>
      </c>
    </row>
    <row r="8" spans="1:39" ht="16.5" x14ac:dyDescent="0.35">
      <c r="A8" s="32" t="s">
        <v>17</v>
      </c>
      <c r="B8" s="4">
        <v>215</v>
      </c>
      <c r="C8" s="4">
        <v>130</v>
      </c>
      <c r="D8" s="4">
        <v>1322.8156126940005</v>
      </c>
      <c r="E8" s="22">
        <v>1123</v>
      </c>
      <c r="F8" s="33">
        <v>6.7749940000000004</v>
      </c>
      <c r="G8" s="4">
        <f t="shared" si="0"/>
        <v>1.2744172324410309E-4</v>
      </c>
      <c r="H8" s="4">
        <v>0.20463000000000001</v>
      </c>
      <c r="I8" s="4">
        <v>5.6210000000000003E-2</v>
      </c>
      <c r="J8" s="4">
        <v>1601.0947562097515</v>
      </c>
      <c r="K8" s="23">
        <v>33.42</v>
      </c>
      <c r="L8" s="33">
        <v>7.5349719999999998</v>
      </c>
      <c r="M8" s="4">
        <f t="shared" si="1"/>
        <v>1.2744172324410309E-4</v>
      </c>
      <c r="N8" s="33">
        <v>1605.6750865495576</v>
      </c>
      <c r="O8" s="4">
        <v>107</v>
      </c>
      <c r="P8" s="4">
        <v>66</v>
      </c>
      <c r="Q8" s="4">
        <v>53</v>
      </c>
      <c r="R8" s="4">
        <v>58</v>
      </c>
      <c r="S8" s="4">
        <v>4.018E-2</v>
      </c>
      <c r="T8" s="4">
        <v>3.0499999999999999E-2</v>
      </c>
      <c r="U8" s="4">
        <v>3.6159999999999998E-2</v>
      </c>
      <c r="V8" s="4">
        <v>2.1090000000000001E-2</v>
      </c>
      <c r="Z8" s="238" t="s">
        <v>66</v>
      </c>
      <c r="AA8" s="239">
        <f>CORREL(B7:B34,Q7:Q34)</f>
        <v>0.50259764773579707</v>
      </c>
      <c r="AB8" s="240" t="str">
        <f t="shared" si="2"/>
        <v>Moderate Correlation</v>
      </c>
      <c r="AC8"/>
    </row>
    <row r="9" spans="1:39" ht="16.5" x14ac:dyDescent="0.35">
      <c r="A9" s="32" t="s">
        <v>18</v>
      </c>
      <c r="B9" s="4">
        <v>109</v>
      </c>
      <c r="C9" s="4">
        <v>215</v>
      </c>
      <c r="D9" s="4">
        <v>1393.9827504725899</v>
      </c>
      <c r="E9" s="22">
        <v>1040</v>
      </c>
      <c r="F9" s="33">
        <v>7.2137760000000002</v>
      </c>
      <c r="G9" s="4">
        <f t="shared" si="0"/>
        <v>7.8024073757500335E-5</v>
      </c>
      <c r="H9" s="4">
        <v>0.11336</v>
      </c>
      <c r="I9" s="4">
        <v>0.20463000000000001</v>
      </c>
      <c r="J9" s="4">
        <v>1605.6750865495576</v>
      </c>
      <c r="K9" s="23">
        <v>67.150000000000006</v>
      </c>
      <c r="L9" s="33">
        <v>6.3121289999999997</v>
      </c>
      <c r="M9" s="4">
        <f t="shared" si="1"/>
        <v>7.8024073757500335E-5</v>
      </c>
      <c r="N9" s="33">
        <v>1452.8849179590918</v>
      </c>
      <c r="O9" s="4">
        <v>130</v>
      </c>
      <c r="P9" s="4">
        <v>107</v>
      </c>
      <c r="Q9" s="4">
        <v>66</v>
      </c>
      <c r="R9" s="4">
        <v>53</v>
      </c>
      <c r="S9" s="4">
        <v>5.6210000000000003E-2</v>
      </c>
      <c r="T9" s="4">
        <v>4.018E-2</v>
      </c>
      <c r="U9" s="4">
        <v>3.0499999999999999E-2</v>
      </c>
      <c r="V9" s="4">
        <v>3.6159999999999998E-2</v>
      </c>
      <c r="Z9" s="238" t="s">
        <v>67</v>
      </c>
      <c r="AA9" s="239">
        <f>CORREL(B8:B34,R8:R34)</f>
        <v>0.31771054156121392</v>
      </c>
      <c r="AB9" s="240" t="str">
        <f t="shared" si="2"/>
        <v>Moderate Correlation</v>
      </c>
      <c r="AC9"/>
      <c r="AE9" t="s">
        <v>38</v>
      </c>
      <c r="AF9"/>
      <c r="AG9"/>
      <c r="AH9"/>
      <c r="AI9"/>
      <c r="AJ9"/>
      <c r="AK9"/>
      <c r="AL9"/>
      <c r="AM9"/>
    </row>
    <row r="10" spans="1:39" ht="15" thickBot="1" x14ac:dyDescent="0.4">
      <c r="A10" s="32" t="s">
        <v>19</v>
      </c>
      <c r="B10" s="4">
        <v>174</v>
      </c>
      <c r="C10" s="4">
        <v>109</v>
      </c>
      <c r="D10" s="4">
        <v>1601.0947562097515</v>
      </c>
      <c r="E10" s="22">
        <v>1192</v>
      </c>
      <c r="F10" s="33">
        <v>7.5349719999999998</v>
      </c>
      <c r="G10" s="4">
        <f t="shared" si="0"/>
        <v>1.9115050861900622E-4</v>
      </c>
      <c r="H10" s="4">
        <v>0.28732000000000002</v>
      </c>
      <c r="I10" s="4">
        <v>0.11336</v>
      </c>
      <c r="J10" s="4">
        <v>1452.8849179590918</v>
      </c>
      <c r="K10" s="23">
        <v>107.59</v>
      </c>
      <c r="L10" s="33">
        <v>5.5825100000000001</v>
      </c>
      <c r="M10" s="4">
        <f t="shared" si="1"/>
        <v>1.9115050861900622E-4</v>
      </c>
      <c r="N10" s="33">
        <v>1503.1087391594397</v>
      </c>
      <c r="O10" s="4">
        <v>215</v>
      </c>
      <c r="P10" s="4">
        <v>130</v>
      </c>
      <c r="Q10" s="4">
        <v>107</v>
      </c>
      <c r="R10" s="4">
        <v>66</v>
      </c>
      <c r="S10" s="4">
        <v>0.20463000000000001</v>
      </c>
      <c r="T10" s="4">
        <v>5.6210000000000003E-2</v>
      </c>
      <c r="U10" s="4">
        <v>4.018E-2</v>
      </c>
      <c r="V10" s="4">
        <v>3.0499999999999999E-2</v>
      </c>
      <c r="Z10"/>
      <c r="AA10"/>
      <c r="AB10"/>
      <c r="AC10"/>
      <c r="AE10"/>
      <c r="AF10"/>
      <c r="AG10"/>
      <c r="AH10"/>
      <c r="AI10"/>
      <c r="AJ10"/>
      <c r="AK10"/>
      <c r="AL10"/>
      <c r="AM10"/>
    </row>
    <row r="11" spans="1:39" ht="14.5" x14ac:dyDescent="0.35">
      <c r="A11" s="32" t="s">
        <v>20</v>
      </c>
      <c r="B11" s="4">
        <v>469</v>
      </c>
      <c r="C11" s="4">
        <v>174</v>
      </c>
      <c r="D11" s="4">
        <v>1605.6750865495576</v>
      </c>
      <c r="E11" s="22">
        <v>1258</v>
      </c>
      <c r="F11" s="33">
        <v>6.3121289999999997</v>
      </c>
      <c r="G11" s="4">
        <f t="shared" si="0"/>
        <v>8.4404683608553304E-4</v>
      </c>
      <c r="H11" s="4">
        <v>1.2602899999999999</v>
      </c>
      <c r="I11" s="4">
        <v>0.28732000000000002</v>
      </c>
      <c r="J11" s="4">
        <v>1503.1087391594397</v>
      </c>
      <c r="K11" s="23">
        <v>134.69999999999999</v>
      </c>
      <c r="L11" s="33">
        <v>4.6402109999999999</v>
      </c>
      <c r="M11" s="4">
        <f t="shared" si="1"/>
        <v>8.4404683608553304E-4</v>
      </c>
      <c r="N11" s="33">
        <v>1493.1517376984589</v>
      </c>
      <c r="O11" s="4">
        <v>109</v>
      </c>
      <c r="P11" s="4">
        <v>215</v>
      </c>
      <c r="Q11" s="4">
        <v>130</v>
      </c>
      <c r="R11" s="4">
        <v>107</v>
      </c>
      <c r="S11" s="4">
        <v>0.11336</v>
      </c>
      <c r="T11" s="4">
        <v>0.20463000000000001</v>
      </c>
      <c r="U11" s="4">
        <v>5.6210000000000003E-2</v>
      </c>
      <c r="V11" s="4">
        <v>4.018E-2</v>
      </c>
      <c r="Z11"/>
      <c r="AA11"/>
      <c r="AB11"/>
      <c r="AC11"/>
      <c r="AE11" s="13" t="s">
        <v>39</v>
      </c>
      <c r="AF11" s="13"/>
      <c r="AG11"/>
      <c r="AH11"/>
      <c r="AI11"/>
      <c r="AJ11"/>
      <c r="AK11"/>
      <c r="AL11"/>
      <c r="AM11"/>
    </row>
    <row r="12" spans="1:39" ht="14.5" x14ac:dyDescent="0.35">
      <c r="A12" s="32" t="s">
        <v>21</v>
      </c>
      <c r="B12" s="4">
        <v>1066</v>
      </c>
      <c r="C12" s="4">
        <v>469</v>
      </c>
      <c r="D12" s="4">
        <v>1452.8849179590918</v>
      </c>
      <c r="E12" s="22">
        <v>1281</v>
      </c>
      <c r="F12" s="33">
        <v>5.5825100000000001</v>
      </c>
      <c r="G12" s="4">
        <f t="shared" si="0"/>
        <v>3.0914450723780831E-3</v>
      </c>
      <c r="H12" s="4">
        <v>4.2217999999999991</v>
      </c>
      <c r="I12" s="4">
        <v>1.2602899999999999</v>
      </c>
      <c r="J12" s="4">
        <v>1493.1517376984589</v>
      </c>
      <c r="K12" s="23">
        <v>378.78</v>
      </c>
      <c r="L12" s="33">
        <v>4.6087870000000004</v>
      </c>
      <c r="M12" s="4">
        <f t="shared" si="1"/>
        <v>3.0914450723780831E-3</v>
      </c>
      <c r="N12" s="33">
        <v>1365.6396607921597</v>
      </c>
      <c r="O12" s="4">
        <v>174</v>
      </c>
      <c r="P12" s="4">
        <v>109</v>
      </c>
      <c r="Q12" s="4">
        <v>215</v>
      </c>
      <c r="R12" s="4">
        <v>130</v>
      </c>
      <c r="S12" s="4">
        <v>0.28732000000000002</v>
      </c>
      <c r="T12" s="4">
        <v>0.11336</v>
      </c>
      <c r="U12" s="4">
        <v>0.20463000000000001</v>
      </c>
      <c r="V12" s="4">
        <v>5.6210000000000003E-2</v>
      </c>
      <c r="Z12"/>
      <c r="AA12"/>
      <c r="AB12"/>
      <c r="AC12"/>
      <c r="AE12" t="s">
        <v>40</v>
      </c>
      <c r="AF12">
        <v>0.78493643765220866</v>
      </c>
      <c r="AG12"/>
      <c r="AH12"/>
      <c r="AI12"/>
      <c r="AJ12"/>
      <c r="AK12"/>
      <c r="AL12"/>
      <c r="AM12"/>
    </row>
    <row r="13" spans="1:39" ht="14.5" x14ac:dyDescent="0.35">
      <c r="A13" s="32" t="s">
        <v>22</v>
      </c>
      <c r="B13" s="4">
        <v>917</v>
      </c>
      <c r="C13" s="4">
        <v>1066</v>
      </c>
      <c r="D13" s="4">
        <v>1503.1087391594397</v>
      </c>
      <c r="E13" s="22">
        <v>1359</v>
      </c>
      <c r="F13" s="33">
        <v>4.6402109999999999</v>
      </c>
      <c r="G13" s="4">
        <f t="shared" si="0"/>
        <v>2.2108908457358265E-3</v>
      </c>
      <c r="H13" s="4">
        <v>3.0458500000000002</v>
      </c>
      <c r="I13" s="4">
        <v>4.2217999999999991</v>
      </c>
      <c r="J13" s="4">
        <v>1365.6396607921597</v>
      </c>
      <c r="K13" s="23">
        <v>260.19</v>
      </c>
      <c r="L13" s="33">
        <v>5.3944700000000001</v>
      </c>
      <c r="M13" s="4">
        <f t="shared" si="1"/>
        <v>2.2108908457358265E-3</v>
      </c>
      <c r="N13" s="33">
        <v>1377.6573392913403</v>
      </c>
      <c r="O13" s="4">
        <v>469</v>
      </c>
      <c r="P13" s="4">
        <v>174</v>
      </c>
      <c r="Q13" s="4">
        <v>109</v>
      </c>
      <c r="R13" s="4">
        <v>215</v>
      </c>
      <c r="S13" s="4">
        <v>1.2602899999999999</v>
      </c>
      <c r="T13" s="4">
        <v>0.28732000000000002</v>
      </c>
      <c r="U13" s="4">
        <v>0.11336</v>
      </c>
      <c r="V13" s="4">
        <v>0.20463000000000001</v>
      </c>
      <c r="Z13" s="10" t="s">
        <v>73</v>
      </c>
      <c r="AA13"/>
      <c r="AB13"/>
      <c r="AC13"/>
      <c r="AE13" t="s">
        <v>41</v>
      </c>
      <c r="AF13" s="7">
        <v>0.61612521115413965</v>
      </c>
      <c r="AG13"/>
      <c r="AH13"/>
      <c r="AI13"/>
      <c r="AJ13"/>
      <c r="AK13"/>
      <c r="AL13"/>
      <c r="AM13"/>
    </row>
    <row r="14" spans="1:39" ht="16.5" x14ac:dyDescent="0.35">
      <c r="A14" s="32" t="s">
        <v>23</v>
      </c>
      <c r="B14" s="4">
        <v>544</v>
      </c>
      <c r="C14" s="4">
        <v>917</v>
      </c>
      <c r="D14" s="4">
        <v>1493.1517376984589</v>
      </c>
      <c r="E14" s="22">
        <v>1594</v>
      </c>
      <c r="F14" s="33">
        <v>4.6087870000000004</v>
      </c>
      <c r="G14" s="4">
        <f t="shared" si="0"/>
        <v>1.0997466904943941E-3</v>
      </c>
      <c r="H14" s="4">
        <v>1.6511700000000002</v>
      </c>
      <c r="I14" s="4">
        <v>3.0458500000000002</v>
      </c>
      <c r="J14" s="4">
        <v>1377.6573392913403</v>
      </c>
      <c r="K14" s="23">
        <v>131.87</v>
      </c>
      <c r="L14" s="33">
        <v>4.9394600000000004</v>
      </c>
      <c r="M14" s="4">
        <f t="shared" si="1"/>
        <v>1.0997466904943941E-3</v>
      </c>
      <c r="N14" s="33">
        <v>1501.4093829713752</v>
      </c>
      <c r="O14" s="4">
        <v>1066</v>
      </c>
      <c r="P14" s="4">
        <v>469</v>
      </c>
      <c r="Q14" s="4">
        <v>174</v>
      </c>
      <c r="R14" s="4">
        <v>109</v>
      </c>
      <c r="S14" s="4">
        <v>4.2217999999999991</v>
      </c>
      <c r="T14" s="4">
        <v>1.2602899999999999</v>
      </c>
      <c r="U14" s="4">
        <v>0.28732000000000002</v>
      </c>
      <c r="V14" s="4">
        <v>0.11336</v>
      </c>
      <c r="Z14" s="236" t="s">
        <v>63</v>
      </c>
      <c r="AA14" s="237">
        <f>CORREL(H4:H34,I4:I34)</f>
        <v>0.79243157446396972</v>
      </c>
      <c r="AB14" s="240" t="str">
        <f>IF(AA14&gt;0.7,"Strong Correlation",IF(AA14&gt;0.3,"Moderate Correlation",IF(AA14&gt;0,"Weak Correlation")))</f>
        <v>Strong Correlation</v>
      </c>
      <c r="AC14"/>
      <c r="AE14" t="s">
        <v>42</v>
      </c>
      <c r="AF14">
        <v>0.57006023649263637</v>
      </c>
      <c r="AG14"/>
      <c r="AH14"/>
      <c r="AI14"/>
      <c r="AJ14"/>
      <c r="AK14"/>
      <c r="AL14"/>
      <c r="AM14"/>
    </row>
    <row r="15" spans="1:39" ht="16.5" x14ac:dyDescent="0.35">
      <c r="A15" s="32" t="s">
        <v>24</v>
      </c>
      <c r="B15" s="4">
        <v>1446</v>
      </c>
      <c r="C15" s="4">
        <v>544</v>
      </c>
      <c r="D15" s="4">
        <v>1365.6396607921597</v>
      </c>
      <c r="E15" s="22">
        <v>2416</v>
      </c>
      <c r="F15" s="33">
        <v>5.3944700000000001</v>
      </c>
      <c r="G15" s="4">
        <f t="shared" si="0"/>
        <v>9.3816642863364013E-4</v>
      </c>
      <c r="H15" s="4">
        <v>1.7304900000000003</v>
      </c>
      <c r="I15" s="4">
        <v>1.6511700000000002</v>
      </c>
      <c r="J15" s="4">
        <v>1501.4093829713752</v>
      </c>
      <c r="K15" s="23">
        <v>112.65</v>
      </c>
      <c r="L15" s="33">
        <v>4.8612219999999997</v>
      </c>
      <c r="M15" s="4">
        <f t="shared" si="1"/>
        <v>9.3816642863364013E-4</v>
      </c>
      <c r="N15" s="33">
        <v>1844.5447920368588</v>
      </c>
      <c r="O15" s="4">
        <v>917</v>
      </c>
      <c r="P15" s="4">
        <v>1066</v>
      </c>
      <c r="Q15" s="4">
        <v>469</v>
      </c>
      <c r="R15" s="4">
        <v>174</v>
      </c>
      <c r="S15" s="4">
        <v>3.0458500000000002</v>
      </c>
      <c r="T15" s="4">
        <v>4.2217999999999991</v>
      </c>
      <c r="U15" s="4">
        <v>1.2602899999999999</v>
      </c>
      <c r="V15" s="4">
        <v>0.28732000000000002</v>
      </c>
      <c r="Z15" s="238" t="s">
        <v>64</v>
      </c>
      <c r="AA15" s="239">
        <f>CORREL(H5:H34,S5:S34)</f>
        <v>0.74103561986627509</v>
      </c>
      <c r="AB15" s="240" t="str">
        <f t="shared" ref="AB15:AB18" si="3">IF(AA15&gt;0.7,"Strong Correlation",IF(AA15&gt;0.3,"Moderate Correlation",IF(AA15&gt;0,"Weak Correlation")))</f>
        <v>Strong Correlation</v>
      </c>
      <c r="AC15"/>
      <c r="AE15" t="s">
        <v>43</v>
      </c>
      <c r="AF15">
        <v>313.10667238558193</v>
      </c>
      <c r="AG15"/>
      <c r="AH15"/>
      <c r="AI15"/>
      <c r="AJ15"/>
      <c r="AK15"/>
      <c r="AL15"/>
      <c r="AM15"/>
    </row>
    <row r="16" spans="1:39" ht="17" thickBot="1" x14ac:dyDescent="0.4">
      <c r="A16" s="32" t="s">
        <v>25</v>
      </c>
      <c r="B16" s="4">
        <v>1700</v>
      </c>
      <c r="C16" s="4">
        <v>1446</v>
      </c>
      <c r="D16" s="4">
        <v>1377.6573392913403</v>
      </c>
      <c r="E16" s="22">
        <v>1823</v>
      </c>
      <c r="F16" s="33">
        <v>4.9394600000000004</v>
      </c>
      <c r="G16" s="4">
        <f t="shared" si="0"/>
        <v>9.0863363372852913E-4</v>
      </c>
      <c r="H16" s="4">
        <v>1.9259699999999997</v>
      </c>
      <c r="I16" s="4">
        <v>1.7304900000000003</v>
      </c>
      <c r="J16" s="4">
        <v>1844.5447920368588</v>
      </c>
      <c r="K16" s="23">
        <v>58.79</v>
      </c>
      <c r="L16" s="33">
        <v>4.1308879999999997</v>
      </c>
      <c r="M16" s="4">
        <f t="shared" si="1"/>
        <v>9.0863363372852913E-4</v>
      </c>
      <c r="N16" s="33">
        <v>2119.6331816343686</v>
      </c>
      <c r="O16" s="4">
        <v>544</v>
      </c>
      <c r="P16" s="4">
        <v>917</v>
      </c>
      <c r="Q16" s="4">
        <v>1066</v>
      </c>
      <c r="R16" s="4">
        <v>469</v>
      </c>
      <c r="S16" s="4">
        <v>1.6511700000000002</v>
      </c>
      <c r="T16" s="4">
        <v>3.0458500000000002</v>
      </c>
      <c r="U16" s="4">
        <v>4.2217999999999991</v>
      </c>
      <c r="V16" s="4">
        <v>1.2602899999999999</v>
      </c>
      <c r="Z16" s="238" t="s">
        <v>65</v>
      </c>
      <c r="AA16" s="239">
        <f>CORREL(H6:H34,T6:T34)</f>
        <v>0.64818402380433804</v>
      </c>
      <c r="AB16" s="240" t="str">
        <f t="shared" si="3"/>
        <v>Moderate Correlation</v>
      </c>
      <c r="AC16"/>
      <c r="AE16" s="11" t="s">
        <v>44</v>
      </c>
      <c r="AF16" s="11">
        <v>29</v>
      </c>
      <c r="AG16"/>
      <c r="AH16"/>
      <c r="AI16"/>
      <c r="AJ16"/>
      <c r="AK16"/>
      <c r="AL16"/>
      <c r="AM16"/>
    </row>
    <row r="17" spans="1:39" ht="16.5" x14ac:dyDescent="0.35">
      <c r="A17" s="32" t="s">
        <v>26</v>
      </c>
      <c r="B17" s="4">
        <v>686</v>
      </c>
      <c r="C17" s="4">
        <v>1700</v>
      </c>
      <c r="D17" s="4">
        <v>1501.4093829713752</v>
      </c>
      <c r="E17" s="22">
        <v>1213</v>
      </c>
      <c r="F17" s="33">
        <v>4.8612219999999997</v>
      </c>
      <c r="G17" s="4">
        <f t="shared" si="0"/>
        <v>8.5879245970467649E-4</v>
      </c>
      <c r="H17" s="4">
        <v>1.8867200000000002</v>
      </c>
      <c r="I17" s="4">
        <v>1.9259699999999997</v>
      </c>
      <c r="J17" s="4">
        <v>2119.6331816343686</v>
      </c>
      <c r="K17" s="23">
        <v>139.99</v>
      </c>
      <c r="L17" s="33">
        <v>4.0991660000000003</v>
      </c>
      <c r="M17" s="4">
        <f t="shared" si="1"/>
        <v>8.5879245970467649E-4</v>
      </c>
      <c r="N17" s="33">
        <v>2196.9452324357967</v>
      </c>
      <c r="O17" s="4">
        <v>1446</v>
      </c>
      <c r="P17" s="4">
        <v>544</v>
      </c>
      <c r="Q17" s="4">
        <v>917</v>
      </c>
      <c r="R17" s="4">
        <v>1066</v>
      </c>
      <c r="S17" s="4">
        <v>1.7304900000000003</v>
      </c>
      <c r="T17" s="4">
        <v>1.6511700000000002</v>
      </c>
      <c r="U17" s="4">
        <v>3.0458500000000002</v>
      </c>
      <c r="V17" s="4">
        <v>4.2217999999999991</v>
      </c>
      <c r="Z17" s="238" t="s">
        <v>66</v>
      </c>
      <c r="AA17" s="239">
        <f>CORREL(H7:H34,U7:U34)</f>
        <v>0.74093639135947065</v>
      </c>
      <c r="AB17" s="240" t="str">
        <f t="shared" si="3"/>
        <v>Strong Correlation</v>
      </c>
      <c r="AC17"/>
      <c r="AE17"/>
      <c r="AF17"/>
      <c r="AG17"/>
      <c r="AH17"/>
      <c r="AI17"/>
      <c r="AJ17"/>
      <c r="AK17"/>
      <c r="AL17"/>
      <c r="AM17"/>
    </row>
    <row r="18" spans="1:39" ht="17" thickBot="1" x14ac:dyDescent="0.4">
      <c r="A18" s="32" t="s">
        <v>27</v>
      </c>
      <c r="B18" s="4">
        <v>816</v>
      </c>
      <c r="C18" s="4">
        <v>686</v>
      </c>
      <c r="D18" s="4">
        <v>1844.5447920368588</v>
      </c>
      <c r="E18" s="22">
        <v>1066</v>
      </c>
      <c r="F18" s="33">
        <v>4.1308879999999997</v>
      </c>
      <c r="G18" s="4">
        <f t="shared" si="0"/>
        <v>1.3692266342705765E-3</v>
      </c>
      <c r="H18" s="4">
        <v>3.1773399999999996</v>
      </c>
      <c r="I18" s="4">
        <v>1.8867200000000002</v>
      </c>
      <c r="J18" s="4">
        <v>2196.9452324357967</v>
      </c>
      <c r="K18" s="23">
        <v>146.21</v>
      </c>
      <c r="L18" s="33">
        <v>3.4094319999999998</v>
      </c>
      <c r="M18" s="4">
        <f t="shared" si="1"/>
        <v>1.3692266342705765E-3</v>
      </c>
      <c r="N18" s="33">
        <v>2320.5362213047028</v>
      </c>
      <c r="O18" s="4">
        <v>1700</v>
      </c>
      <c r="P18" s="4">
        <v>1446</v>
      </c>
      <c r="Q18" s="4">
        <v>544</v>
      </c>
      <c r="R18" s="4">
        <v>917</v>
      </c>
      <c r="S18" s="4">
        <v>1.9259699999999997</v>
      </c>
      <c r="T18" s="4">
        <v>1.7304900000000003</v>
      </c>
      <c r="U18" s="4">
        <v>1.6511700000000002</v>
      </c>
      <c r="V18" s="4">
        <v>3.0458500000000002</v>
      </c>
      <c r="Z18" s="238" t="s">
        <v>67</v>
      </c>
      <c r="AA18" s="239">
        <f>CORREL(H8:H34,V8:V34)</f>
        <v>0.61795650834516425</v>
      </c>
      <c r="AB18" s="240" t="str">
        <f t="shared" si="3"/>
        <v>Moderate Correlation</v>
      </c>
      <c r="AC18"/>
      <c r="AE18" t="s">
        <v>45</v>
      </c>
      <c r="AF18"/>
      <c r="AG18"/>
      <c r="AH18"/>
      <c r="AI18"/>
      <c r="AJ18"/>
      <c r="AK18"/>
      <c r="AL18"/>
      <c r="AM18"/>
    </row>
    <row r="19" spans="1:39" ht="14.5" x14ac:dyDescent="0.35">
      <c r="A19" s="32" t="s">
        <v>28</v>
      </c>
      <c r="B19" s="4">
        <v>702</v>
      </c>
      <c r="C19" s="4">
        <v>816</v>
      </c>
      <c r="D19" s="4">
        <v>2119.6331816343686</v>
      </c>
      <c r="E19" s="22">
        <v>1352</v>
      </c>
      <c r="F19" s="33">
        <v>4.0991660000000003</v>
      </c>
      <c r="G19" s="4">
        <f t="shared" si="0"/>
        <v>1.0018149175658236E-3</v>
      </c>
      <c r="H19" s="4">
        <v>2.6654200000000001</v>
      </c>
      <c r="I19" s="4">
        <v>3.1773399999999996</v>
      </c>
      <c r="J19" s="4">
        <v>2320.5362213047028</v>
      </c>
      <c r="K19" s="23">
        <v>286.36</v>
      </c>
      <c r="L19" s="33">
        <v>3.7957320000000001</v>
      </c>
      <c r="M19" s="4">
        <f t="shared" si="1"/>
        <v>1.0018149175658236E-3</v>
      </c>
      <c r="N19" s="33">
        <v>2660.5912462117735</v>
      </c>
      <c r="O19" s="4">
        <v>686</v>
      </c>
      <c r="P19" s="4">
        <v>1700</v>
      </c>
      <c r="Q19" s="4">
        <v>1446</v>
      </c>
      <c r="R19" s="4">
        <v>544</v>
      </c>
      <c r="S19" s="4">
        <v>1.8867200000000002</v>
      </c>
      <c r="T19" s="4">
        <v>1.9259699999999997</v>
      </c>
      <c r="U19" s="4">
        <v>1.7304900000000003</v>
      </c>
      <c r="V19" s="4">
        <v>1.6511700000000002</v>
      </c>
      <c r="Z19"/>
      <c r="AA19"/>
      <c r="AB19"/>
      <c r="AC19"/>
      <c r="AE19" s="12"/>
      <c r="AF19" s="12" t="s">
        <v>50</v>
      </c>
      <c r="AG19" s="12" t="s">
        <v>51</v>
      </c>
      <c r="AH19" s="12" t="s">
        <v>52</v>
      </c>
      <c r="AI19" s="12" t="s">
        <v>53</v>
      </c>
      <c r="AJ19" s="12" t="s">
        <v>54</v>
      </c>
      <c r="AK19"/>
      <c r="AL19"/>
      <c r="AM19"/>
    </row>
    <row r="20" spans="1:39" ht="14.5" x14ac:dyDescent="0.35">
      <c r="A20" s="32" t="s">
        <v>29</v>
      </c>
      <c r="B20" s="4">
        <v>692</v>
      </c>
      <c r="C20" s="4">
        <v>702</v>
      </c>
      <c r="D20" s="4">
        <v>2196.9452324357967</v>
      </c>
      <c r="E20" s="22">
        <v>1593</v>
      </c>
      <c r="F20" s="33">
        <v>3.4094319999999998</v>
      </c>
      <c r="G20" s="4">
        <f t="shared" si="0"/>
        <v>1.1678072500158705E-3</v>
      </c>
      <c r="H20" s="4">
        <v>3.4220300000000003</v>
      </c>
      <c r="I20" s="4">
        <v>2.6654200000000001</v>
      </c>
      <c r="J20" s="4">
        <v>2660.5912462117735</v>
      </c>
      <c r="K20" s="23">
        <v>252.02</v>
      </c>
      <c r="L20" s="33">
        <v>4.3032000000000004</v>
      </c>
      <c r="M20" s="4">
        <f t="shared" si="1"/>
        <v>1.1678072500158705E-3</v>
      </c>
      <c r="N20" s="33">
        <v>2930.3037808281247</v>
      </c>
      <c r="O20" s="4">
        <v>816</v>
      </c>
      <c r="P20" s="4">
        <v>686</v>
      </c>
      <c r="Q20" s="4">
        <v>1700</v>
      </c>
      <c r="R20" s="4">
        <v>1446</v>
      </c>
      <c r="S20" s="4">
        <v>3.1773399999999996</v>
      </c>
      <c r="T20" s="4">
        <v>1.8867200000000002</v>
      </c>
      <c r="U20" s="4">
        <v>1.9259699999999997</v>
      </c>
      <c r="V20" s="4">
        <v>1.7304900000000003</v>
      </c>
      <c r="Z20"/>
      <c r="AA20"/>
      <c r="AB20"/>
      <c r="AC20"/>
      <c r="AE20" t="s">
        <v>46</v>
      </c>
      <c r="AF20">
        <v>3</v>
      </c>
      <c r="AG20">
        <v>3933725.4306217306</v>
      </c>
      <c r="AH20">
        <v>1311241.8102072435</v>
      </c>
      <c r="AI20">
        <v>13.375134051013362</v>
      </c>
      <c r="AJ20">
        <v>2.091774789019533E-5</v>
      </c>
      <c r="AK20"/>
      <c r="AL20"/>
      <c r="AM20"/>
    </row>
    <row r="21" spans="1:39" ht="14.5" x14ac:dyDescent="0.35">
      <c r="A21" s="32" t="s">
        <v>30</v>
      </c>
      <c r="B21" s="4">
        <v>664</v>
      </c>
      <c r="C21" s="4">
        <v>692</v>
      </c>
      <c r="D21" s="4">
        <v>2320.5362213047028</v>
      </c>
      <c r="E21" s="22">
        <v>1996</v>
      </c>
      <c r="F21" s="33">
        <v>3.7957320000000001</v>
      </c>
      <c r="G21" s="4">
        <f t="shared" si="0"/>
        <v>8.9292875724006186E-4</v>
      </c>
      <c r="H21" s="4">
        <v>2.4116999999999997</v>
      </c>
      <c r="I21" s="4">
        <v>3.4220300000000003</v>
      </c>
      <c r="J21" s="4">
        <v>2930.3037808281247</v>
      </c>
      <c r="K21" s="23">
        <v>186.99</v>
      </c>
      <c r="L21" s="33">
        <v>4.2343130000000002</v>
      </c>
      <c r="M21" s="4">
        <f t="shared" si="1"/>
        <v>8.9292875724006186E-4</v>
      </c>
      <c r="N21" s="33">
        <v>2700.8873669320292</v>
      </c>
      <c r="O21" s="4">
        <v>702</v>
      </c>
      <c r="P21" s="4">
        <v>816</v>
      </c>
      <c r="Q21" s="4">
        <v>686</v>
      </c>
      <c r="R21" s="4">
        <v>1700</v>
      </c>
      <c r="S21" s="4">
        <v>2.6654200000000001</v>
      </c>
      <c r="T21" s="4">
        <v>3.1773399999999996</v>
      </c>
      <c r="U21" s="4">
        <v>1.8867200000000002</v>
      </c>
      <c r="V21" s="4">
        <v>1.9259699999999997</v>
      </c>
      <c r="Z21"/>
      <c r="AA21"/>
      <c r="AB21"/>
      <c r="AC21"/>
      <c r="AE21" t="s">
        <v>47</v>
      </c>
      <c r="AF21">
        <v>25</v>
      </c>
      <c r="AG21">
        <v>2450894.7073093033</v>
      </c>
      <c r="AH21">
        <v>98035.788292372134</v>
      </c>
      <c r="AI21"/>
      <c r="AJ21"/>
      <c r="AK21"/>
      <c r="AL21"/>
      <c r="AM21"/>
    </row>
    <row r="22" spans="1:39" ht="15" thickBot="1" x14ac:dyDescent="0.4">
      <c r="A22" s="32" t="s">
        <v>31</v>
      </c>
      <c r="B22" s="4">
        <v>847</v>
      </c>
      <c r="C22" s="4">
        <v>664</v>
      </c>
      <c r="D22" s="4">
        <v>2660.5912462117735</v>
      </c>
      <c r="E22" s="22">
        <v>2267</v>
      </c>
      <c r="F22" s="33">
        <v>4.3032000000000004</v>
      </c>
      <c r="G22" s="4">
        <f t="shared" si="0"/>
        <v>1.0812199841590624E-3</v>
      </c>
      <c r="H22" s="4">
        <v>2.8600300000000001</v>
      </c>
      <c r="I22" s="4">
        <v>2.4116999999999997</v>
      </c>
      <c r="J22" s="4">
        <v>2700.8873669320292</v>
      </c>
      <c r="K22" s="23">
        <v>81.99</v>
      </c>
      <c r="L22" s="33">
        <v>3.6488079999999998</v>
      </c>
      <c r="M22" s="4">
        <f t="shared" si="1"/>
        <v>1.0812199841590624E-3</v>
      </c>
      <c r="N22" s="33">
        <v>2645.1878821167347</v>
      </c>
      <c r="O22" s="4">
        <v>692</v>
      </c>
      <c r="P22" s="4">
        <v>702</v>
      </c>
      <c r="Q22" s="4">
        <v>816</v>
      </c>
      <c r="R22" s="4">
        <v>686</v>
      </c>
      <c r="S22" s="4">
        <v>3.4220300000000003</v>
      </c>
      <c r="T22" s="4">
        <v>2.6654200000000001</v>
      </c>
      <c r="U22" s="4">
        <v>3.1773399999999996</v>
      </c>
      <c r="V22" s="4">
        <v>1.8867200000000002</v>
      </c>
      <c r="Z22"/>
      <c r="AA22"/>
      <c r="AB22"/>
      <c r="AC22"/>
      <c r="AE22" s="11" t="s">
        <v>48</v>
      </c>
      <c r="AF22" s="11">
        <v>28</v>
      </c>
      <c r="AG22" s="11">
        <v>6384620.137931034</v>
      </c>
      <c r="AH22" s="11"/>
      <c r="AI22" s="11"/>
      <c r="AJ22" s="11"/>
      <c r="AK22"/>
      <c r="AL22"/>
      <c r="AM22"/>
    </row>
    <row r="23" spans="1:39" ht="15" thickBot="1" x14ac:dyDescent="0.4">
      <c r="A23" s="32" t="s">
        <v>32</v>
      </c>
      <c r="B23" s="4">
        <v>795</v>
      </c>
      <c r="C23" s="4">
        <v>847</v>
      </c>
      <c r="D23" s="4">
        <v>2930.3037808281247</v>
      </c>
      <c r="E23" s="22">
        <v>1918</v>
      </c>
      <c r="F23" s="33">
        <v>4.2343130000000002</v>
      </c>
      <c r="G23" s="4">
        <f t="shared" si="0"/>
        <v>8.5780274347126433E-4</v>
      </c>
      <c r="H23" s="4">
        <v>2.4577399999999998</v>
      </c>
      <c r="I23" s="4">
        <v>2.8600300000000001</v>
      </c>
      <c r="J23" s="4">
        <v>2645.1878821167347</v>
      </c>
      <c r="K23" s="23">
        <v>107.05</v>
      </c>
      <c r="L23" s="33">
        <v>3.1170070000000001</v>
      </c>
      <c r="M23" s="4">
        <f t="shared" si="1"/>
        <v>8.5780274347126433E-4</v>
      </c>
      <c r="N23" s="33">
        <v>2865.1575419941892</v>
      </c>
      <c r="O23" s="4">
        <v>664</v>
      </c>
      <c r="P23" s="4">
        <v>692</v>
      </c>
      <c r="Q23" s="4">
        <v>702</v>
      </c>
      <c r="R23" s="4">
        <v>816</v>
      </c>
      <c r="S23" s="4">
        <v>2.4116999999999997</v>
      </c>
      <c r="T23" s="4">
        <v>3.4220300000000003</v>
      </c>
      <c r="U23" s="4">
        <v>2.6654200000000001</v>
      </c>
      <c r="V23" s="4">
        <v>3.1773399999999996</v>
      </c>
      <c r="Z23"/>
      <c r="AA23"/>
      <c r="AB23"/>
      <c r="AC23"/>
      <c r="AE23"/>
      <c r="AF23"/>
      <c r="AG23"/>
      <c r="AH23"/>
      <c r="AI23"/>
      <c r="AJ23"/>
      <c r="AK23"/>
      <c r="AL23"/>
      <c r="AM23"/>
    </row>
    <row r="24" spans="1:39" ht="14.5" x14ac:dyDescent="0.35">
      <c r="A24" s="32" t="s">
        <v>33</v>
      </c>
      <c r="B24" s="4">
        <v>648</v>
      </c>
      <c r="C24" s="4">
        <v>795</v>
      </c>
      <c r="D24" s="4">
        <v>2700.8873669320292</v>
      </c>
      <c r="E24" s="22">
        <v>1572</v>
      </c>
      <c r="F24" s="33">
        <v>3.6488079999999998</v>
      </c>
      <c r="G24" s="4">
        <f t="shared" si="0"/>
        <v>7.6728088125734657E-4</v>
      </c>
      <c r="H24" s="4">
        <v>2.0591300000000001</v>
      </c>
      <c r="I24" s="4">
        <v>2.4577399999999998</v>
      </c>
      <c r="J24" s="4">
        <v>2865.1575419941892</v>
      </c>
      <c r="K24" s="23">
        <v>104.27</v>
      </c>
      <c r="L24" s="33">
        <v>3.3210579999999998</v>
      </c>
      <c r="M24" s="4">
        <f t="shared" si="1"/>
        <v>7.6728088125734657E-4</v>
      </c>
      <c r="N24" s="33">
        <v>2683.6717169671879</v>
      </c>
      <c r="O24" s="4">
        <v>847</v>
      </c>
      <c r="P24" s="4">
        <v>664</v>
      </c>
      <c r="Q24" s="4">
        <v>692</v>
      </c>
      <c r="R24" s="4">
        <v>702</v>
      </c>
      <c r="S24" s="4">
        <v>2.8600300000000001</v>
      </c>
      <c r="T24" s="4">
        <v>2.4116999999999997</v>
      </c>
      <c r="U24" s="4">
        <v>3.4220300000000003</v>
      </c>
      <c r="V24" s="4">
        <v>2.6654200000000001</v>
      </c>
      <c r="Z24"/>
      <c r="AA24"/>
      <c r="AB24"/>
      <c r="AC24"/>
      <c r="AE24" s="12"/>
      <c r="AF24" s="12" t="s">
        <v>55</v>
      </c>
      <c r="AG24" s="12" t="s">
        <v>43</v>
      </c>
      <c r="AH24" s="12" t="s">
        <v>56</v>
      </c>
      <c r="AI24" s="12" t="s">
        <v>57</v>
      </c>
      <c r="AJ24" s="12" t="s">
        <v>58</v>
      </c>
      <c r="AK24" s="12" t="s">
        <v>59</v>
      </c>
      <c r="AL24" s="12" t="s">
        <v>60</v>
      </c>
      <c r="AM24" s="12" t="s">
        <v>61</v>
      </c>
    </row>
    <row r="25" spans="1:39" ht="14.5" x14ac:dyDescent="0.35">
      <c r="A25" s="32" t="s">
        <v>34</v>
      </c>
      <c r="B25" s="4">
        <v>683</v>
      </c>
      <c r="C25" s="4">
        <v>648</v>
      </c>
      <c r="D25" s="4">
        <v>2645.1878821167347</v>
      </c>
      <c r="E25" s="22">
        <v>1883</v>
      </c>
      <c r="F25" s="33">
        <v>3.1170070000000001</v>
      </c>
      <c r="G25" s="4">
        <f t="shared" si="0"/>
        <v>8.2984073635564159E-4</v>
      </c>
      <c r="H25" s="4">
        <v>2.3334099999999998</v>
      </c>
      <c r="I25" s="4">
        <v>2.0591300000000001</v>
      </c>
      <c r="J25" s="4">
        <v>2683.6717169671879</v>
      </c>
      <c r="K25" s="23">
        <v>51.4</v>
      </c>
      <c r="L25" s="33">
        <v>2.5359940000000001</v>
      </c>
      <c r="M25" s="4">
        <f t="shared" si="1"/>
        <v>8.2984073635564159E-4</v>
      </c>
      <c r="N25" s="33">
        <v>2811.8769033290496</v>
      </c>
      <c r="O25" s="4">
        <v>795</v>
      </c>
      <c r="P25" s="4">
        <v>847</v>
      </c>
      <c r="Q25" s="4">
        <v>664</v>
      </c>
      <c r="R25" s="4">
        <v>692</v>
      </c>
      <c r="S25" s="4">
        <v>2.4577399999999998</v>
      </c>
      <c r="T25" s="4">
        <v>2.8600300000000001</v>
      </c>
      <c r="U25" s="4">
        <v>2.4116999999999997</v>
      </c>
      <c r="V25" s="4">
        <v>3.4220300000000003</v>
      </c>
      <c r="Z25"/>
      <c r="AA25"/>
      <c r="AB25"/>
      <c r="AC25"/>
      <c r="AE25" t="s">
        <v>49</v>
      </c>
      <c r="AF25">
        <v>1867.8533602896796</v>
      </c>
      <c r="AG25">
        <v>598.50239868110782</v>
      </c>
      <c r="AH25">
        <v>3.1208786537961788</v>
      </c>
      <c r="AI25">
        <v>4.5079064471311913E-3</v>
      </c>
      <c r="AJ25">
        <v>635.2145962906136</v>
      </c>
      <c r="AK25">
        <v>3100.4921242887458</v>
      </c>
      <c r="AL25">
        <v>635.2145962906136</v>
      </c>
      <c r="AM25">
        <v>3100.4921242887458</v>
      </c>
    </row>
    <row r="26" spans="1:39" ht="14.5" x14ac:dyDescent="0.35">
      <c r="A26" s="32" t="s">
        <v>35</v>
      </c>
      <c r="B26" s="4">
        <v>682</v>
      </c>
      <c r="C26" s="4">
        <v>683</v>
      </c>
      <c r="D26" s="4">
        <v>2865.1575419941892</v>
      </c>
      <c r="E26" s="22">
        <v>2099</v>
      </c>
      <c r="F26" s="33">
        <v>3.3210579999999998</v>
      </c>
      <c r="G26" s="4">
        <f t="shared" si="0"/>
        <v>9.7854858180663703E-4</v>
      </c>
      <c r="H26" s="4">
        <v>2.7946999999999997</v>
      </c>
      <c r="I26" s="4">
        <v>2.3334099999999998</v>
      </c>
      <c r="J26" s="4">
        <v>2811.8769033290496</v>
      </c>
      <c r="K26" s="23">
        <v>96.57</v>
      </c>
      <c r="L26" s="33">
        <v>2.2043400000000002</v>
      </c>
      <c r="M26" s="4">
        <f t="shared" si="1"/>
        <v>9.7854858180663703E-4</v>
      </c>
      <c r="N26" s="33">
        <v>2855.9644885901407</v>
      </c>
      <c r="O26" s="4">
        <v>648</v>
      </c>
      <c r="P26" s="4">
        <v>795</v>
      </c>
      <c r="Q26" s="4">
        <v>847</v>
      </c>
      <c r="R26" s="4">
        <v>664</v>
      </c>
      <c r="S26" s="4">
        <v>2.0591300000000001</v>
      </c>
      <c r="T26" s="4">
        <v>2.4577399999999998</v>
      </c>
      <c r="U26" s="4">
        <v>2.8600300000000001</v>
      </c>
      <c r="V26" s="4">
        <v>2.4116999999999997</v>
      </c>
      <c r="AE26" s="4" t="s">
        <v>7</v>
      </c>
      <c r="AF26">
        <v>-0.34969413963430129</v>
      </c>
      <c r="AG26">
        <v>0.15688397139036939</v>
      </c>
      <c r="AH26">
        <v>-2.2289985174085665</v>
      </c>
      <c r="AI26">
        <v>3.503687600485024E-2</v>
      </c>
      <c r="AJ26">
        <v>-0.67280272702181243</v>
      </c>
      <c r="AK26">
        <v>-2.6585552246790156E-2</v>
      </c>
      <c r="AL26">
        <v>-0.67280272702181243</v>
      </c>
      <c r="AM26">
        <v>-2.6585552246790156E-2</v>
      </c>
    </row>
    <row r="27" spans="1:39" ht="14.5" x14ac:dyDescent="0.35">
      <c r="A27" s="32" t="s">
        <v>36</v>
      </c>
      <c r="B27" s="4">
        <v>928</v>
      </c>
      <c r="C27" s="4">
        <v>682</v>
      </c>
      <c r="D27" s="4">
        <v>2683.6717169671879</v>
      </c>
      <c r="E27" s="22">
        <v>2011</v>
      </c>
      <c r="F27" s="33">
        <v>2.5359940000000001</v>
      </c>
      <c r="G27" s="4">
        <f t="shared" si="0"/>
        <v>1.8569822439511265E-3</v>
      </c>
      <c r="H27" s="4">
        <v>4.5295300000000003</v>
      </c>
      <c r="I27" s="4">
        <v>2.7946999999999997</v>
      </c>
      <c r="J27" s="4">
        <v>2855.9644885901407</v>
      </c>
      <c r="K27" s="23">
        <v>250.72</v>
      </c>
      <c r="L27" s="33">
        <v>1.666439</v>
      </c>
      <c r="M27" s="4">
        <f t="shared" si="1"/>
        <v>1.8569822439511265E-3</v>
      </c>
      <c r="N27" s="33">
        <v>2439.1886431624985</v>
      </c>
      <c r="O27" s="4">
        <v>683</v>
      </c>
      <c r="P27" s="4">
        <v>648</v>
      </c>
      <c r="Q27" s="4">
        <v>795</v>
      </c>
      <c r="R27" s="4">
        <v>847</v>
      </c>
      <c r="S27" s="4">
        <v>2.3334099999999998</v>
      </c>
      <c r="T27" s="4">
        <v>2.0591300000000001</v>
      </c>
      <c r="U27" s="4">
        <v>2.4577399999999998</v>
      </c>
      <c r="V27" s="4">
        <v>2.8600300000000001</v>
      </c>
      <c r="AE27" s="16" t="s">
        <v>81</v>
      </c>
      <c r="AF27">
        <v>0.20771911912637511</v>
      </c>
      <c r="AG27">
        <v>0.13896671991360668</v>
      </c>
      <c r="AH27">
        <v>1.4947400302425693</v>
      </c>
      <c r="AI27" s="15">
        <v>0.14749887936168102</v>
      </c>
      <c r="AJ27">
        <v>-7.848819808536725E-2</v>
      </c>
      <c r="AK27">
        <v>0.4939264363381175</v>
      </c>
      <c r="AL27">
        <v>-7.848819808536725E-2</v>
      </c>
      <c r="AM27">
        <v>0.4939264363381175</v>
      </c>
    </row>
    <row r="28" spans="1:39" ht="15" thickBot="1" x14ac:dyDescent="0.4">
      <c r="A28" s="32" t="s">
        <v>37</v>
      </c>
      <c r="B28" s="4">
        <v>1111</v>
      </c>
      <c r="C28" s="4">
        <v>928</v>
      </c>
      <c r="D28" s="4">
        <v>2811.8769033290496</v>
      </c>
      <c r="E28" s="22">
        <v>1903</v>
      </c>
      <c r="F28" s="33">
        <v>2.2043400000000002</v>
      </c>
      <c r="G28" s="4">
        <f t="shared" si="0"/>
        <v>2.2185075219577116E-3</v>
      </c>
      <c r="H28" s="4">
        <v>5.4862900000000012</v>
      </c>
      <c r="I28" s="4">
        <v>4.5295300000000003</v>
      </c>
      <c r="J28" s="4">
        <v>2439.1886431624985</v>
      </c>
      <c r="K28" s="23">
        <v>157.63999999999999</v>
      </c>
      <c r="L28" s="33">
        <v>0.84187270000000003</v>
      </c>
      <c r="M28" s="4">
        <f t="shared" si="1"/>
        <v>2.2185075219577116E-3</v>
      </c>
      <c r="N28" s="33">
        <v>2472.9643445872339</v>
      </c>
      <c r="O28" s="4">
        <v>682</v>
      </c>
      <c r="P28" s="4">
        <v>683</v>
      </c>
      <c r="Q28" s="4">
        <v>648</v>
      </c>
      <c r="R28" s="4">
        <v>795</v>
      </c>
      <c r="S28" s="4">
        <v>2.7946999999999997</v>
      </c>
      <c r="T28" s="4">
        <v>2.3334099999999998</v>
      </c>
      <c r="U28" s="4">
        <v>2.0591300000000001</v>
      </c>
      <c r="V28" s="4">
        <v>2.4577399999999998</v>
      </c>
      <c r="AE28" s="14" t="s">
        <v>9</v>
      </c>
      <c r="AF28" s="11">
        <v>-168.90203174215836</v>
      </c>
      <c r="AG28" s="11">
        <v>49.273489142141734</v>
      </c>
      <c r="AH28" s="11">
        <v>-3.4278480108221703</v>
      </c>
      <c r="AI28" s="11">
        <v>2.11476973938694E-3</v>
      </c>
      <c r="AJ28" s="11">
        <v>-270.38268225907029</v>
      </c>
      <c r="AK28" s="11">
        <v>-67.421381225246449</v>
      </c>
      <c r="AL28" s="11">
        <v>-270.38268225907029</v>
      </c>
      <c r="AM28" s="11">
        <v>-67.421381225246449</v>
      </c>
    </row>
    <row r="29" spans="1:39" ht="14.5" x14ac:dyDescent="0.35">
      <c r="A29" s="6">
        <v>2017</v>
      </c>
      <c r="B29" s="4">
        <v>1139</v>
      </c>
      <c r="C29" s="4">
        <v>1111</v>
      </c>
      <c r="D29" s="4">
        <v>2855.9644885901407</v>
      </c>
      <c r="E29" s="22">
        <v>2612</v>
      </c>
      <c r="F29" s="33">
        <v>1.666439</v>
      </c>
      <c r="G29" s="4">
        <f t="shared" si="0"/>
        <v>1.8049700839833783E-3</v>
      </c>
      <c r="H29" s="4">
        <v>4.6841699999999991</v>
      </c>
      <c r="I29" s="4">
        <v>5.4862900000000012</v>
      </c>
      <c r="J29" s="4">
        <v>2472.9643445872339</v>
      </c>
      <c r="K29" s="23">
        <v>151.41</v>
      </c>
      <c r="L29" s="33">
        <v>0.46788279999999999</v>
      </c>
      <c r="M29" s="4">
        <f t="shared" si="1"/>
        <v>1.8049700839833783E-3</v>
      </c>
      <c r="N29" s="33">
        <v>2595.1510451976746</v>
      </c>
      <c r="O29" s="4">
        <v>928</v>
      </c>
      <c r="P29" s="4">
        <v>682</v>
      </c>
      <c r="Q29" s="4">
        <v>683</v>
      </c>
      <c r="R29" s="4">
        <v>648</v>
      </c>
      <c r="S29" s="4">
        <v>4.5295300000000003</v>
      </c>
      <c r="T29" s="4">
        <v>2.7946999999999997</v>
      </c>
      <c r="U29" s="4">
        <v>2.3334099999999998</v>
      </c>
      <c r="V29" s="4">
        <v>2.0591300000000001</v>
      </c>
      <c r="AE29"/>
      <c r="AF29"/>
      <c r="AG29"/>
      <c r="AH29"/>
      <c r="AI29"/>
      <c r="AJ29"/>
      <c r="AK29"/>
      <c r="AL29"/>
      <c r="AM29"/>
    </row>
    <row r="30" spans="1:39" ht="14.5" x14ac:dyDescent="0.35">
      <c r="A30" s="6">
        <v>2018</v>
      </c>
      <c r="B30" s="4">
        <v>1118</v>
      </c>
      <c r="C30" s="4">
        <v>1139</v>
      </c>
      <c r="D30" s="4">
        <v>2439.1886431624985</v>
      </c>
      <c r="E30" s="22">
        <v>3232</v>
      </c>
      <c r="F30" s="33">
        <v>0.84187270000000003</v>
      </c>
      <c r="G30" s="4">
        <f t="shared" si="0"/>
        <v>2.6501126034314121E-3</v>
      </c>
      <c r="H30" s="4">
        <v>7.3963499999999982</v>
      </c>
      <c r="I30" s="4">
        <v>4.6841699999999991</v>
      </c>
      <c r="J30" s="4">
        <v>2595.1510451976746</v>
      </c>
      <c r="K30" s="23">
        <v>201.42</v>
      </c>
      <c r="L30" s="33">
        <v>0.80985240000000003</v>
      </c>
      <c r="M30" s="4">
        <f t="shared" si="1"/>
        <v>2.6501126034314121E-3</v>
      </c>
      <c r="N30" s="33">
        <v>2790.9568787466146</v>
      </c>
      <c r="O30" s="4">
        <v>1111</v>
      </c>
      <c r="P30" s="4">
        <v>928</v>
      </c>
      <c r="Q30" s="4">
        <v>682</v>
      </c>
      <c r="R30" s="4">
        <v>683</v>
      </c>
      <c r="S30" s="4">
        <v>5.4862900000000012</v>
      </c>
      <c r="T30" s="4">
        <v>4.5295300000000003</v>
      </c>
      <c r="U30" s="4">
        <v>2.7946999999999997</v>
      </c>
      <c r="V30" s="4">
        <v>2.3334099999999998</v>
      </c>
      <c r="AE30"/>
      <c r="AF30"/>
      <c r="AG30"/>
      <c r="AH30"/>
      <c r="AI30"/>
      <c r="AJ30"/>
      <c r="AK30"/>
      <c r="AL30"/>
      <c r="AM30"/>
    </row>
    <row r="31" spans="1:39" x14ac:dyDescent="0.3">
      <c r="A31" s="6">
        <v>2019</v>
      </c>
      <c r="B31" s="4">
        <v>1137</v>
      </c>
      <c r="C31" s="4">
        <v>1118</v>
      </c>
      <c r="D31" s="4">
        <v>2472.9643445872339</v>
      </c>
      <c r="E31" s="22">
        <v>3241</v>
      </c>
      <c r="F31" s="33">
        <v>0.46788279999999999</v>
      </c>
      <c r="G31" s="4">
        <f t="shared" si="0"/>
        <v>1.1258820399060189E-2</v>
      </c>
      <c r="H31" s="4">
        <v>30.723860000000002</v>
      </c>
      <c r="I31" s="4">
        <v>7.3963499999999982</v>
      </c>
      <c r="J31" s="4">
        <v>2790.9568787466146</v>
      </c>
      <c r="K31" s="27">
        <v>172.38829999999999</v>
      </c>
      <c r="L31" s="33">
        <v>0.78410150000000001</v>
      </c>
      <c r="M31" s="4">
        <f t="shared" si="1"/>
        <v>1.1258820399060189E-2</v>
      </c>
      <c r="N31" s="33">
        <v>2728.8702467058292</v>
      </c>
      <c r="O31" s="4">
        <v>1139</v>
      </c>
      <c r="P31" s="4">
        <v>1111</v>
      </c>
      <c r="Q31" s="4">
        <v>928</v>
      </c>
      <c r="R31" s="4">
        <v>682</v>
      </c>
      <c r="S31" s="4">
        <v>4.6841699999999991</v>
      </c>
      <c r="T31" s="4">
        <v>5.4862900000000012</v>
      </c>
      <c r="U31" s="4">
        <v>4.5295300000000003</v>
      </c>
      <c r="V31" s="4">
        <v>2.7946999999999997</v>
      </c>
      <c r="AE31" s="10" t="s">
        <v>74</v>
      </c>
    </row>
    <row r="32" spans="1:39" x14ac:dyDescent="0.3">
      <c r="A32" s="6">
        <v>2020</v>
      </c>
      <c r="B32" s="4">
        <v>947</v>
      </c>
      <c r="C32" s="4">
        <v>1137</v>
      </c>
      <c r="D32" s="4">
        <v>2595.1510451976746</v>
      </c>
      <c r="E32" s="22">
        <v>2660</v>
      </c>
      <c r="F32" s="33">
        <v>0.80985240000000003</v>
      </c>
      <c r="G32" s="4">
        <f t="shared" si="0"/>
        <v>7.1190595121063049E-3</v>
      </c>
      <c r="H32" s="4">
        <v>18.787260000000003</v>
      </c>
      <c r="I32" s="4">
        <v>30.723860000000002</v>
      </c>
      <c r="J32" s="4">
        <v>2728.8702467058292</v>
      </c>
      <c r="K32" s="27">
        <v>183.50490000000002</v>
      </c>
      <c r="L32" s="33">
        <v>0.13019</v>
      </c>
      <c r="M32" s="4">
        <f t="shared" si="1"/>
        <v>7.1190595121063049E-3</v>
      </c>
      <c r="N32" s="33">
        <v>2639.0087016482107</v>
      </c>
      <c r="O32" s="4">
        <v>1118</v>
      </c>
      <c r="P32" s="4">
        <v>1139</v>
      </c>
      <c r="Q32" s="4">
        <v>1111</v>
      </c>
      <c r="R32" s="4">
        <v>928</v>
      </c>
      <c r="S32" s="4">
        <v>7.3963499999999982</v>
      </c>
      <c r="T32" s="4">
        <v>4.6841699999999991</v>
      </c>
      <c r="U32" s="4">
        <v>5.4862900000000012</v>
      </c>
      <c r="V32" s="4">
        <v>4.5295300000000003</v>
      </c>
    </row>
    <row r="33" spans="1:39" ht="14.5" x14ac:dyDescent="0.35">
      <c r="A33" s="6">
        <v>2021</v>
      </c>
      <c r="B33" s="4">
        <v>1588</v>
      </c>
      <c r="C33" s="4">
        <v>947</v>
      </c>
      <c r="D33" s="4">
        <v>2790.9568787466146</v>
      </c>
      <c r="E33" s="37">
        <v>3050</v>
      </c>
      <c r="F33" s="33">
        <v>0.78410150000000001</v>
      </c>
      <c r="G33" s="4">
        <f t="shared" si="0"/>
        <v>8.3052395632595474E-3</v>
      </c>
      <c r="H33" s="4">
        <v>24.565899999999999</v>
      </c>
      <c r="I33" s="4">
        <v>18.787260000000003</v>
      </c>
      <c r="J33" s="4">
        <v>2639.0087016482107</v>
      </c>
      <c r="K33" s="27">
        <v>119.1686</v>
      </c>
      <c r="L33" s="33">
        <v>-0.1452599</v>
      </c>
      <c r="M33" s="4">
        <f t="shared" si="1"/>
        <v>8.3052395632595474E-3</v>
      </c>
      <c r="N33" s="33">
        <v>2957.8797592635187</v>
      </c>
      <c r="O33" s="4">
        <v>1137</v>
      </c>
      <c r="P33" s="4">
        <v>1118</v>
      </c>
      <c r="Q33" s="4">
        <v>1139</v>
      </c>
      <c r="R33" s="4">
        <v>1111</v>
      </c>
      <c r="S33" s="4">
        <v>30.723860000000002</v>
      </c>
      <c r="T33" s="4">
        <v>7.3963499999999982</v>
      </c>
      <c r="U33" s="4">
        <v>4.6841699999999991</v>
      </c>
      <c r="V33" s="4">
        <v>5.4862900000000012</v>
      </c>
      <c r="AE33" t="s">
        <v>38</v>
      </c>
      <c r="AF33"/>
      <c r="AG33"/>
      <c r="AH33"/>
      <c r="AI33"/>
      <c r="AJ33"/>
      <c r="AK33"/>
      <c r="AL33"/>
      <c r="AM33"/>
    </row>
    <row r="34" spans="1:39" ht="15" thickBot="1" x14ac:dyDescent="0.4">
      <c r="A34" s="6">
        <v>2022</v>
      </c>
      <c r="B34" s="4">
        <v>2063</v>
      </c>
      <c r="C34" s="4">
        <v>1588</v>
      </c>
      <c r="D34" s="4">
        <v>2728.8702467058292</v>
      </c>
      <c r="E34" s="37">
        <v>2876</v>
      </c>
      <c r="F34" s="33">
        <v>0.13019</v>
      </c>
      <c r="G34" s="4">
        <f t="shared" si="0"/>
        <v>8.8928896617947919E-3</v>
      </c>
      <c r="H34" s="4">
        <v>24.748069999999998</v>
      </c>
      <c r="I34" s="4">
        <v>24.565899999999999</v>
      </c>
      <c r="J34" s="4">
        <v>2957.8797592635187</v>
      </c>
      <c r="K34" s="27">
        <v>264.77510000000001</v>
      </c>
      <c r="L34" s="33">
        <v>6.9051590000000001E-3</v>
      </c>
      <c r="M34" s="4">
        <f t="shared" si="1"/>
        <v>8.8928896617947919E-3</v>
      </c>
      <c r="N34" s="33">
        <v>2782.9053256245243</v>
      </c>
      <c r="O34" s="4">
        <v>947</v>
      </c>
      <c r="P34" s="4">
        <v>1137</v>
      </c>
      <c r="Q34" s="4">
        <v>1118</v>
      </c>
      <c r="R34" s="4">
        <v>1139</v>
      </c>
      <c r="S34" s="4">
        <v>18.787260000000003</v>
      </c>
      <c r="T34" s="4">
        <v>30.723860000000002</v>
      </c>
      <c r="U34" s="4">
        <v>7.3963499999999982</v>
      </c>
      <c r="V34" s="4">
        <v>4.6841699999999991</v>
      </c>
      <c r="AE34"/>
      <c r="AF34"/>
      <c r="AG34"/>
      <c r="AH34"/>
      <c r="AI34"/>
      <c r="AJ34"/>
      <c r="AK34"/>
      <c r="AL34"/>
      <c r="AM34"/>
    </row>
    <row r="35" spans="1:39" ht="14.5" x14ac:dyDescent="0.35">
      <c r="E35" s="37"/>
      <c r="F35" s="33"/>
      <c r="G35" s="33"/>
      <c r="K35" s="27"/>
      <c r="L35" s="33"/>
      <c r="M35" s="33"/>
      <c r="N35" s="33"/>
      <c r="AE35" s="13" t="s">
        <v>39</v>
      </c>
      <c r="AF35" s="13"/>
      <c r="AG35"/>
      <c r="AH35"/>
      <c r="AI35"/>
      <c r="AJ35"/>
      <c r="AK35"/>
      <c r="AL35"/>
      <c r="AM35"/>
    </row>
    <row r="36" spans="1:39" ht="14.5" x14ac:dyDescent="0.35">
      <c r="C36" s="33"/>
      <c r="E36" s="37"/>
      <c r="F36" s="33"/>
      <c r="I36" s="33"/>
      <c r="AE36" t="s">
        <v>40</v>
      </c>
      <c r="AF36">
        <v>0.76581875058045745</v>
      </c>
      <c r="AG36"/>
      <c r="AH36"/>
      <c r="AI36"/>
      <c r="AJ36"/>
      <c r="AK36"/>
      <c r="AL36"/>
      <c r="AM36"/>
    </row>
    <row r="37" spans="1:39" ht="14.5" x14ac:dyDescent="0.35">
      <c r="C37" s="33"/>
      <c r="E37" s="37"/>
      <c r="F37" s="33"/>
      <c r="I37" s="33"/>
      <c r="O37" s="33"/>
      <c r="S37" s="33"/>
      <c r="AE37" t="s">
        <v>41</v>
      </c>
      <c r="AF37" s="7">
        <v>0.58647835874061294</v>
      </c>
      <c r="AG37"/>
      <c r="AH37"/>
      <c r="AI37"/>
      <c r="AJ37"/>
      <c r="AK37"/>
      <c r="AL37"/>
      <c r="AM37"/>
    </row>
    <row r="38" spans="1:39" ht="14.5" x14ac:dyDescent="0.35">
      <c r="C38" s="33"/>
      <c r="I38" s="33"/>
      <c r="O38" s="33"/>
      <c r="P38" s="33"/>
      <c r="S38" s="33"/>
      <c r="T38" s="33"/>
      <c r="AE38" t="s">
        <v>42</v>
      </c>
      <c r="AF38">
        <v>0.57221899180063407</v>
      </c>
      <c r="AG38"/>
      <c r="AH38"/>
      <c r="AI38"/>
      <c r="AJ38"/>
      <c r="AK38"/>
      <c r="AL38"/>
      <c r="AM38"/>
    </row>
    <row r="39" spans="1:39" ht="14.5" x14ac:dyDescent="0.35">
      <c r="C39" s="33"/>
      <c r="I39" s="33"/>
      <c r="O39" s="33"/>
      <c r="P39" s="33"/>
      <c r="Q39" s="33"/>
      <c r="S39" s="33"/>
      <c r="T39" s="33"/>
      <c r="U39" s="33"/>
      <c r="AE39" t="s">
        <v>43</v>
      </c>
      <c r="AF39">
        <v>327.04050249977348</v>
      </c>
      <c r="AG39"/>
      <c r="AH39"/>
      <c r="AI39"/>
      <c r="AJ39"/>
      <c r="AK39"/>
      <c r="AL39"/>
      <c r="AM39"/>
    </row>
    <row r="40" spans="1:39" ht="15" thickBot="1" x14ac:dyDescent="0.4">
      <c r="C40" s="33"/>
      <c r="I40" s="33"/>
      <c r="O40" s="33"/>
      <c r="P40" s="33"/>
      <c r="Q40" s="33"/>
      <c r="R40" s="33"/>
      <c r="S40" s="33"/>
      <c r="T40" s="33"/>
      <c r="U40" s="33"/>
      <c r="V40" s="33"/>
      <c r="AE40" s="11" t="s">
        <v>44</v>
      </c>
      <c r="AF40" s="11">
        <v>31</v>
      </c>
      <c r="AG40"/>
      <c r="AH40"/>
      <c r="AI40"/>
      <c r="AJ40"/>
      <c r="AK40"/>
      <c r="AL40"/>
      <c r="AM40"/>
    </row>
    <row r="41" spans="1:39" ht="14.5" x14ac:dyDescent="0.35">
      <c r="AE41"/>
      <c r="AF41"/>
      <c r="AG41"/>
      <c r="AH41"/>
      <c r="AI41"/>
      <c r="AJ41"/>
      <c r="AK41"/>
      <c r="AL41"/>
      <c r="AM41"/>
    </row>
    <row r="42" spans="1:39" ht="15" thickBot="1" x14ac:dyDescent="0.4">
      <c r="AE42" t="s">
        <v>45</v>
      </c>
      <c r="AF42"/>
      <c r="AG42"/>
      <c r="AH42"/>
      <c r="AI42"/>
      <c r="AJ42"/>
      <c r="AK42"/>
      <c r="AL42"/>
      <c r="AM42"/>
    </row>
    <row r="43" spans="1:39" ht="14.5" x14ac:dyDescent="0.35">
      <c r="AE43" s="12"/>
      <c r="AF43" s="12" t="s">
        <v>50</v>
      </c>
      <c r="AG43" s="12" t="s">
        <v>51</v>
      </c>
      <c r="AH43" s="12" t="s">
        <v>52</v>
      </c>
      <c r="AI43" s="12" t="s">
        <v>53</v>
      </c>
      <c r="AJ43" s="12" t="s">
        <v>54</v>
      </c>
      <c r="AK43"/>
      <c r="AL43"/>
      <c r="AM43"/>
    </row>
    <row r="44" spans="1:39" ht="14.5" x14ac:dyDescent="0.35">
      <c r="A44"/>
      <c r="B44"/>
      <c r="D44"/>
      <c r="E44"/>
      <c r="F44"/>
      <c r="G44"/>
      <c r="H44"/>
      <c r="J44"/>
      <c r="K44"/>
      <c r="L44"/>
      <c r="M44"/>
      <c r="N44"/>
      <c r="W44"/>
      <c r="X44"/>
      <c r="Y44"/>
      <c r="Z44"/>
      <c r="AA44"/>
      <c r="AB44"/>
      <c r="AC44"/>
      <c r="AE44" t="s">
        <v>46</v>
      </c>
      <c r="AF44">
        <v>1</v>
      </c>
      <c r="AG44">
        <v>4399008.782016173</v>
      </c>
      <c r="AH44">
        <v>4399008.782016173</v>
      </c>
      <c r="AI44">
        <v>41.129340538695921</v>
      </c>
      <c r="AJ44">
        <v>5.1605275673556432E-7</v>
      </c>
      <c r="AK44"/>
      <c r="AL44"/>
      <c r="AM44"/>
    </row>
    <row r="45" spans="1:39" ht="14.5" x14ac:dyDescent="0.35">
      <c r="A45"/>
      <c r="B45"/>
      <c r="D45"/>
      <c r="E45"/>
      <c r="F45"/>
      <c r="G45"/>
      <c r="H45"/>
      <c r="J45"/>
      <c r="K45"/>
      <c r="L45"/>
      <c r="M45"/>
      <c r="N45"/>
      <c r="W45"/>
      <c r="X45"/>
      <c r="Y45"/>
      <c r="Z45"/>
      <c r="AA45"/>
      <c r="AB45"/>
      <c r="AC45"/>
      <c r="AE45" t="s">
        <v>47</v>
      </c>
      <c r="AF45">
        <v>29</v>
      </c>
      <c r="AG45">
        <v>3101709.2179838265</v>
      </c>
      <c r="AH45">
        <v>106955.49027530436</v>
      </c>
      <c r="AI45"/>
      <c r="AJ45"/>
      <c r="AK45"/>
      <c r="AL45"/>
      <c r="AM45"/>
    </row>
    <row r="46" spans="1:39" ht="15" thickBot="1" x14ac:dyDescent="0.4">
      <c r="A46"/>
      <c r="B46"/>
      <c r="D46"/>
      <c r="E46"/>
      <c r="F46"/>
      <c r="G46"/>
      <c r="H46"/>
      <c r="J46"/>
      <c r="K46"/>
      <c r="L46"/>
      <c r="M46"/>
      <c r="N46"/>
      <c r="W46"/>
      <c r="X46"/>
      <c r="Y46"/>
      <c r="Z46"/>
      <c r="AA46"/>
      <c r="AB46"/>
      <c r="AC46"/>
      <c r="AE46" s="11" t="s">
        <v>48</v>
      </c>
      <c r="AF46" s="11">
        <v>30</v>
      </c>
      <c r="AG46" s="11">
        <v>7500718</v>
      </c>
      <c r="AH46" s="11"/>
      <c r="AI46" s="11"/>
      <c r="AJ46" s="11"/>
      <c r="AK46"/>
      <c r="AL46"/>
      <c r="AM46"/>
    </row>
    <row r="47" spans="1:39" ht="15" thickBo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E47"/>
      <c r="AF47"/>
      <c r="AG47"/>
      <c r="AH47"/>
      <c r="AI47"/>
      <c r="AJ47"/>
      <c r="AK47"/>
      <c r="AL47"/>
      <c r="AM47"/>
    </row>
    <row r="48" spans="1:39" ht="14.5" x14ac:dyDescent="0.3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E48" s="12"/>
      <c r="AF48" s="12" t="s">
        <v>55</v>
      </c>
      <c r="AG48" s="12" t="s">
        <v>43</v>
      </c>
      <c r="AH48" s="12" t="s">
        <v>56</v>
      </c>
      <c r="AI48" s="12" t="s">
        <v>57</v>
      </c>
      <c r="AJ48" s="12" t="s">
        <v>58</v>
      </c>
      <c r="AK48" s="12" t="s">
        <v>59</v>
      </c>
      <c r="AL48" s="12" t="s">
        <v>60</v>
      </c>
      <c r="AM48" s="12" t="s">
        <v>61</v>
      </c>
    </row>
    <row r="49" spans="1:39" ht="14.5" x14ac:dyDescent="0.3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E49" t="s">
        <v>49</v>
      </c>
      <c r="AF49">
        <v>180.40511873883122</v>
      </c>
      <c r="AG49">
        <v>110.67812420644159</v>
      </c>
      <c r="AH49">
        <v>1.6299979786640748</v>
      </c>
      <c r="AI49">
        <v>0.11391739129420929</v>
      </c>
      <c r="AJ49">
        <v>-45.957061623828366</v>
      </c>
      <c r="AK49">
        <v>406.76729910149083</v>
      </c>
      <c r="AL49">
        <v>-45.957061623828366</v>
      </c>
      <c r="AM49">
        <v>406.76729910149083</v>
      </c>
    </row>
    <row r="50" spans="1:39" ht="15" thickBot="1" x14ac:dyDescent="0.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E50" s="14" t="s">
        <v>6</v>
      </c>
      <c r="AF50" s="11">
        <v>0.83866714570743495</v>
      </c>
      <c r="AG50" s="11">
        <v>0.13077169624985124</v>
      </c>
      <c r="AH50" s="11">
        <v>6.4132160838923813</v>
      </c>
      <c r="AI50" s="11">
        <v>5.1605275673556347E-7</v>
      </c>
      <c r="AJ50" s="11">
        <v>0.57120899618526488</v>
      </c>
      <c r="AK50" s="11">
        <v>1.106125295229605</v>
      </c>
      <c r="AL50" s="11">
        <v>0.57120899618526488</v>
      </c>
      <c r="AM50" s="11">
        <v>1.106125295229605</v>
      </c>
    </row>
    <row r="51" spans="1:39" ht="14.5" x14ac:dyDescent="0.3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E51"/>
      <c r="AF51"/>
      <c r="AG51"/>
      <c r="AH51"/>
      <c r="AI51"/>
      <c r="AJ51"/>
      <c r="AK51"/>
      <c r="AL51"/>
      <c r="AM51"/>
    </row>
    <row r="52" spans="1:39" ht="14.5" x14ac:dyDescent="0.3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E52"/>
      <c r="AF52"/>
      <c r="AG52"/>
      <c r="AH52"/>
      <c r="AI52"/>
      <c r="AJ52"/>
      <c r="AK52"/>
      <c r="AL52"/>
      <c r="AM52"/>
    </row>
    <row r="53" spans="1:39" ht="14.5" x14ac:dyDescent="0.3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E53" s="10" t="s">
        <v>76</v>
      </c>
    </row>
    <row r="54" spans="1:39" ht="14.5" x14ac:dyDescent="0.3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39" ht="14.5" x14ac:dyDescent="0.3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E55" t="s">
        <v>38</v>
      </c>
      <c r="AF55"/>
      <c r="AG55"/>
      <c r="AH55"/>
      <c r="AI55"/>
      <c r="AJ55"/>
      <c r="AK55"/>
      <c r="AL55"/>
      <c r="AM55"/>
    </row>
    <row r="56" spans="1:39" ht="15" thickBot="1" x14ac:dyDescent="0.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E56"/>
      <c r="AF56"/>
      <c r="AG56"/>
      <c r="AH56"/>
      <c r="AI56"/>
      <c r="AJ56"/>
      <c r="AK56"/>
      <c r="AL56"/>
      <c r="AM56"/>
    </row>
    <row r="57" spans="1:39" ht="14.5" x14ac:dyDescent="0.3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E57" s="13" t="s">
        <v>39</v>
      </c>
      <c r="AF57" s="13"/>
      <c r="AG57"/>
      <c r="AH57"/>
      <c r="AI57"/>
      <c r="AJ57"/>
      <c r="AK57"/>
      <c r="AL57"/>
      <c r="AM57"/>
    </row>
    <row r="58" spans="1:39" ht="14.5" x14ac:dyDescent="0.3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E58" t="s">
        <v>40</v>
      </c>
      <c r="AF58">
        <v>0.82096255010278907</v>
      </c>
      <c r="AG58"/>
      <c r="AH58"/>
      <c r="AI58"/>
      <c r="AJ58"/>
      <c r="AK58"/>
      <c r="AL58"/>
      <c r="AM58"/>
    </row>
    <row r="59" spans="1:39" ht="14.5" x14ac:dyDescent="0.3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E59" t="s">
        <v>41</v>
      </c>
      <c r="AF59" s="7">
        <v>0.67397950867127443</v>
      </c>
      <c r="AG59"/>
      <c r="AH59"/>
      <c r="AI59"/>
      <c r="AJ59"/>
      <c r="AK59"/>
      <c r="AL59"/>
      <c r="AM59"/>
    </row>
    <row r="60" spans="1:39" ht="14.5" x14ac:dyDescent="0.3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E60" t="s">
        <v>42</v>
      </c>
      <c r="AF60">
        <v>0.61964276011648689</v>
      </c>
      <c r="AG60"/>
      <c r="AH60"/>
      <c r="AI60"/>
      <c r="AJ60"/>
      <c r="AK60"/>
      <c r="AL60"/>
      <c r="AM60"/>
    </row>
    <row r="61" spans="1:39" ht="14.5" x14ac:dyDescent="0.3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E61" t="s">
        <v>43</v>
      </c>
      <c r="AF61">
        <v>294.49936292485927</v>
      </c>
      <c r="AG61"/>
      <c r="AH61"/>
      <c r="AI61"/>
      <c r="AJ61"/>
      <c r="AK61"/>
      <c r="AL61"/>
      <c r="AM61"/>
    </row>
    <row r="62" spans="1:39" ht="15" thickBot="1" x14ac:dyDescent="0.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E62" s="11" t="s">
        <v>44</v>
      </c>
      <c r="AF62" s="11">
        <v>29</v>
      </c>
      <c r="AG62"/>
      <c r="AH62"/>
      <c r="AI62"/>
      <c r="AJ62"/>
      <c r="AK62"/>
      <c r="AL62"/>
      <c r="AM62"/>
    </row>
    <row r="63" spans="1:39" ht="14.5" x14ac:dyDescent="0.3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E63"/>
      <c r="AF63"/>
      <c r="AG63"/>
      <c r="AH63"/>
      <c r="AI63"/>
      <c r="AJ63"/>
      <c r="AK63"/>
      <c r="AL63"/>
      <c r="AM63"/>
    </row>
    <row r="64" spans="1:39" ht="15" thickBo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E64" t="s">
        <v>45</v>
      </c>
      <c r="AF64"/>
      <c r="AG64"/>
      <c r="AH64"/>
      <c r="AI64"/>
      <c r="AJ64"/>
      <c r="AK64"/>
      <c r="AL64"/>
      <c r="AM64"/>
    </row>
    <row r="65" spans="1:39" ht="14.5" x14ac:dyDescent="0.3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E65" s="12"/>
      <c r="AF65" s="12" t="s">
        <v>50</v>
      </c>
      <c r="AG65" s="12" t="s">
        <v>51</v>
      </c>
      <c r="AH65" s="12" t="s">
        <v>52</v>
      </c>
      <c r="AI65" s="12" t="s">
        <v>53</v>
      </c>
      <c r="AJ65" s="12" t="s">
        <v>54</v>
      </c>
      <c r="AK65"/>
      <c r="AL65"/>
      <c r="AM65"/>
    </row>
    <row r="66" spans="1:39" ht="14.5" x14ac:dyDescent="0.3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E66" t="s">
        <v>46</v>
      </c>
      <c r="AF66">
        <v>4</v>
      </c>
      <c r="AG66">
        <v>4303103.1436154824</v>
      </c>
      <c r="AH66">
        <v>1075775.7859038706</v>
      </c>
      <c r="AI66">
        <v>12.403751173880098</v>
      </c>
      <c r="AJ66">
        <v>1.3103742144685206E-5</v>
      </c>
      <c r="AK66"/>
      <c r="AL66"/>
      <c r="AM66"/>
    </row>
    <row r="67" spans="1:39" ht="14.5" x14ac:dyDescent="0.3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E67" t="s">
        <v>47</v>
      </c>
      <c r="AF67">
        <v>24</v>
      </c>
      <c r="AG67">
        <v>2081516.9943155516</v>
      </c>
      <c r="AH67">
        <v>86729.874763147978</v>
      </c>
      <c r="AI67"/>
      <c r="AJ67"/>
      <c r="AK67"/>
      <c r="AL67"/>
      <c r="AM67"/>
    </row>
    <row r="68" spans="1:39" ht="15" thickBo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E68" s="11" t="s">
        <v>48</v>
      </c>
      <c r="AF68" s="11">
        <v>28</v>
      </c>
      <c r="AG68" s="11">
        <v>6384620.137931034</v>
      </c>
      <c r="AH68" s="11"/>
      <c r="AI68" s="11"/>
      <c r="AJ68" s="11"/>
      <c r="AK68"/>
      <c r="AL68"/>
      <c r="AM68"/>
    </row>
    <row r="69" spans="1:39" ht="15" thickBo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E69"/>
      <c r="AF69"/>
      <c r="AG69"/>
      <c r="AH69"/>
      <c r="AI69"/>
      <c r="AJ69"/>
      <c r="AK69"/>
      <c r="AL69"/>
      <c r="AM69"/>
    </row>
    <row r="70" spans="1:39" ht="14.5" x14ac:dyDescent="0.3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E70" s="12"/>
      <c r="AF70" s="12" t="s">
        <v>55</v>
      </c>
      <c r="AG70" s="12" t="s">
        <v>43</v>
      </c>
      <c r="AH70" s="12" t="s">
        <v>56</v>
      </c>
      <c r="AI70" s="12" t="s">
        <v>57</v>
      </c>
      <c r="AJ70" s="12" t="s">
        <v>58</v>
      </c>
      <c r="AK70" s="12" t="s">
        <v>59</v>
      </c>
      <c r="AL70" s="12" t="s">
        <v>60</v>
      </c>
      <c r="AM70" s="12" t="s">
        <v>61</v>
      </c>
    </row>
    <row r="71" spans="1:39" ht="14.5" x14ac:dyDescent="0.3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E71" t="s">
        <v>49</v>
      </c>
      <c r="AF71">
        <v>788.4857460216349</v>
      </c>
      <c r="AG71">
        <v>768.40444951553854</v>
      </c>
      <c r="AH71">
        <v>1.0261337587500399</v>
      </c>
      <c r="AI71">
        <v>0.31506038178847795</v>
      </c>
      <c r="AJ71">
        <v>-797.42309208205984</v>
      </c>
      <c r="AK71">
        <v>2374.3945841253299</v>
      </c>
      <c r="AL71">
        <v>-797.42309208205984</v>
      </c>
      <c r="AM71">
        <v>2374.3945841253299</v>
      </c>
    </row>
    <row r="72" spans="1:39" ht="14.5" x14ac:dyDescent="0.3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E72" t="s">
        <v>6</v>
      </c>
      <c r="AF72">
        <v>0.42375082431102007</v>
      </c>
      <c r="AG72">
        <v>0.20533338733214862</v>
      </c>
      <c r="AH72">
        <v>2.0637210042493379</v>
      </c>
      <c r="AI72">
        <v>5.0018191861345908E-2</v>
      </c>
      <c r="AJ72">
        <v>-3.6458458011701111E-5</v>
      </c>
      <c r="AK72">
        <v>0.84753810708005184</v>
      </c>
      <c r="AL72">
        <v>-3.6458458011701111E-5</v>
      </c>
      <c r="AM72">
        <v>0.84753810708005184</v>
      </c>
    </row>
    <row r="73" spans="1:39" ht="14.5" x14ac:dyDescent="0.3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E73" s="15" t="s">
        <v>7</v>
      </c>
      <c r="AF73">
        <v>-0.20851077883927496</v>
      </c>
      <c r="AG73">
        <v>0.16264795619191305</v>
      </c>
      <c r="AH73">
        <v>-1.2819760156915039</v>
      </c>
      <c r="AI73" s="15">
        <v>0.21209720954723155</v>
      </c>
      <c r="AJ73">
        <v>-0.54419966167550238</v>
      </c>
      <c r="AK73">
        <v>0.12717810399695248</v>
      </c>
      <c r="AL73">
        <v>-0.54419966167550238</v>
      </c>
      <c r="AM73">
        <v>0.12717810399695248</v>
      </c>
    </row>
    <row r="74" spans="1:39" ht="14.5" x14ac:dyDescent="0.3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E74" s="15" t="s">
        <v>8</v>
      </c>
      <c r="AF74">
        <v>0.24882299976754807</v>
      </c>
      <c r="AG74">
        <v>0.13221700221644395</v>
      </c>
      <c r="AH74">
        <v>1.8819289168288353</v>
      </c>
      <c r="AI74" s="15">
        <v>7.2027679829215374E-2</v>
      </c>
      <c r="AJ74">
        <v>-2.4059480929740029E-2</v>
      </c>
      <c r="AK74">
        <v>0.52170548046483622</v>
      </c>
      <c r="AL74">
        <v>-2.4059480929740029E-2</v>
      </c>
      <c r="AM74">
        <v>0.52170548046483622</v>
      </c>
    </row>
    <row r="75" spans="1:39" ht="15" thickBo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E75" s="17" t="s">
        <v>9</v>
      </c>
      <c r="AF75" s="11">
        <v>-75.857701685746875</v>
      </c>
      <c r="AG75" s="11">
        <v>64.65759676221667</v>
      </c>
      <c r="AH75" s="11">
        <v>-1.1732217942575172</v>
      </c>
      <c r="AI75" s="17">
        <v>0.25221959411281991</v>
      </c>
      <c r="AJ75" s="11">
        <v>-209.30442264161076</v>
      </c>
      <c r="AK75" s="11">
        <v>57.589019270116992</v>
      </c>
      <c r="AL75" s="11">
        <v>-209.30442264161076</v>
      </c>
      <c r="AM75" s="11">
        <v>57.589019270116992</v>
      </c>
    </row>
    <row r="76" spans="1:39" ht="14.5" x14ac:dyDescent="0.3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E76"/>
      <c r="AF76"/>
      <c r="AG76"/>
      <c r="AH76"/>
      <c r="AI76"/>
      <c r="AJ76"/>
      <c r="AK76"/>
      <c r="AL76"/>
      <c r="AM76"/>
    </row>
    <row r="77" spans="1:39" ht="14.5" x14ac:dyDescent="0.3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E77"/>
      <c r="AF77"/>
      <c r="AG77"/>
      <c r="AH77"/>
      <c r="AI77"/>
      <c r="AJ77"/>
      <c r="AK77"/>
      <c r="AL77"/>
      <c r="AM77"/>
    </row>
    <row r="78" spans="1:39" ht="14.5" x14ac:dyDescent="0.3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E78" s="10" t="s">
        <v>169</v>
      </c>
    </row>
    <row r="79" spans="1:39" ht="14.5" x14ac:dyDescent="0.3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39" ht="14.5" x14ac:dyDescent="0.3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39" ht="14.5" x14ac:dyDescent="0.3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E81" t="s">
        <v>38</v>
      </c>
      <c r="AF81"/>
      <c r="AG81"/>
      <c r="AH81"/>
      <c r="AI81"/>
      <c r="AJ81"/>
      <c r="AK81"/>
      <c r="AL81"/>
      <c r="AM81"/>
    </row>
    <row r="82" spans="1:39" ht="15" thickBot="1" x14ac:dyDescent="0.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E82"/>
      <c r="AF82"/>
      <c r="AG82"/>
      <c r="AH82"/>
      <c r="AI82"/>
      <c r="AJ82"/>
      <c r="AK82"/>
      <c r="AL82"/>
      <c r="AM82"/>
    </row>
    <row r="83" spans="1:39" ht="14.5" x14ac:dyDescent="0.3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E83" s="13" t="s">
        <v>39</v>
      </c>
      <c r="AF83" s="13"/>
      <c r="AG83"/>
      <c r="AH83"/>
      <c r="AI83"/>
      <c r="AJ83"/>
      <c r="AK83"/>
      <c r="AL83"/>
      <c r="AM83"/>
    </row>
    <row r="84" spans="1:39" ht="14.5" x14ac:dyDescent="0.3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E84" t="s">
        <v>40</v>
      </c>
      <c r="AF84">
        <v>0.82167544897775213</v>
      </c>
      <c r="AG84"/>
      <c r="AH84"/>
      <c r="AI84"/>
      <c r="AJ84"/>
      <c r="AK84"/>
      <c r="AL84"/>
      <c r="AM84"/>
    </row>
    <row r="85" spans="1:39" ht="14.5" x14ac:dyDescent="0.3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E85" t="s">
        <v>41</v>
      </c>
      <c r="AF85" s="7">
        <v>0.67515054345279057</v>
      </c>
      <c r="AG85"/>
      <c r="AH85"/>
      <c r="AI85"/>
      <c r="AJ85"/>
      <c r="AK85"/>
      <c r="AL85"/>
      <c r="AM85"/>
    </row>
    <row r="86" spans="1:39" ht="14.5" x14ac:dyDescent="0.3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E86" t="s">
        <v>42</v>
      </c>
      <c r="AF86">
        <v>0.60453109637731028</v>
      </c>
      <c r="AG86"/>
      <c r="AH86"/>
      <c r="AI86"/>
      <c r="AJ86"/>
      <c r="AK86"/>
      <c r="AL86"/>
      <c r="AM86"/>
    </row>
    <row r="87" spans="1:39" ht="14.5" x14ac:dyDescent="0.3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E87" t="s">
        <v>43</v>
      </c>
      <c r="AF87">
        <v>300.29263858032436</v>
      </c>
      <c r="AG87"/>
      <c r="AH87"/>
      <c r="AI87"/>
      <c r="AJ87"/>
      <c r="AK87"/>
      <c r="AL87"/>
      <c r="AM87"/>
    </row>
    <row r="88" spans="1:39" ht="15" thickBo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E88" s="11" t="s">
        <v>44</v>
      </c>
      <c r="AF88" s="11">
        <v>29</v>
      </c>
      <c r="AG88"/>
      <c r="AH88"/>
      <c r="AI88"/>
      <c r="AJ88"/>
      <c r="AK88"/>
      <c r="AL88"/>
      <c r="AM88"/>
    </row>
    <row r="89" spans="1:39" ht="14.5" x14ac:dyDescent="0.3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E89"/>
      <c r="AF89"/>
      <c r="AG89"/>
      <c r="AH89"/>
      <c r="AI89"/>
      <c r="AJ89"/>
      <c r="AK89"/>
      <c r="AL89"/>
      <c r="AM89"/>
    </row>
    <row r="90" spans="1:39" ht="15" thickBot="1" x14ac:dyDescent="0.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E90" t="s">
        <v>45</v>
      </c>
      <c r="AF90"/>
      <c r="AG90"/>
      <c r="AH90"/>
      <c r="AI90"/>
      <c r="AJ90"/>
      <c r="AK90"/>
      <c r="AL90"/>
      <c r="AM90"/>
    </row>
    <row r="91" spans="1:39" ht="14.5" x14ac:dyDescent="0.3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E91" s="12"/>
      <c r="AF91" s="12" t="s">
        <v>50</v>
      </c>
      <c r="AG91" s="12" t="s">
        <v>51</v>
      </c>
      <c r="AH91" s="12" t="s">
        <v>52</v>
      </c>
      <c r="AI91" s="12" t="s">
        <v>53</v>
      </c>
      <c r="AJ91" s="12" t="s">
        <v>54</v>
      </c>
      <c r="AK91"/>
      <c r="AL91"/>
      <c r="AM91"/>
    </row>
    <row r="92" spans="1:39" ht="14.5" x14ac:dyDescent="0.3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E92" t="s">
        <v>46</v>
      </c>
      <c r="AF92">
        <v>5</v>
      </c>
      <c r="AG92">
        <v>4310579.755863768</v>
      </c>
      <c r="AH92">
        <v>862115.95117275359</v>
      </c>
      <c r="AI92">
        <v>9.5604054040690514</v>
      </c>
      <c r="AJ92">
        <v>4.8714661127815608E-5</v>
      </c>
      <c r="AK92"/>
      <c r="AL92"/>
      <c r="AM92"/>
    </row>
    <row r="93" spans="1:39" ht="14.5" x14ac:dyDescent="0.3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E93" t="s">
        <v>47</v>
      </c>
      <c r="AF93">
        <v>23</v>
      </c>
      <c r="AG93">
        <v>2074040.3820672662</v>
      </c>
      <c r="AH93">
        <v>90175.668785533315</v>
      </c>
      <c r="AI93"/>
      <c r="AJ93"/>
      <c r="AK93"/>
      <c r="AL93"/>
      <c r="AM93"/>
    </row>
    <row r="94" spans="1:39" ht="15" thickBo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E94" s="11" t="s">
        <v>48</v>
      </c>
      <c r="AF94" s="11">
        <v>28</v>
      </c>
      <c r="AG94" s="11">
        <v>6384620.137931034</v>
      </c>
      <c r="AH94" s="11"/>
      <c r="AI94" s="11"/>
      <c r="AJ94" s="11"/>
      <c r="AK94"/>
      <c r="AL94"/>
      <c r="AM94"/>
    </row>
    <row r="95" spans="1:39" ht="15" thickBot="1" x14ac:dyDescent="0.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E95"/>
      <c r="AF95"/>
      <c r="AG95"/>
      <c r="AH95"/>
      <c r="AI95"/>
      <c r="AJ95"/>
      <c r="AK95"/>
      <c r="AL95"/>
      <c r="AM95"/>
    </row>
    <row r="96" spans="1:39" ht="14.5" x14ac:dyDescent="0.3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E96" s="12"/>
      <c r="AF96" s="12" t="s">
        <v>55</v>
      </c>
      <c r="AG96" s="12" t="s">
        <v>43</v>
      </c>
      <c r="AH96" s="12" t="s">
        <v>56</v>
      </c>
      <c r="AI96" s="12" t="s">
        <v>57</v>
      </c>
      <c r="AJ96" s="12" t="s">
        <v>58</v>
      </c>
      <c r="AK96" s="12" t="s">
        <v>59</v>
      </c>
      <c r="AL96" s="12" t="s">
        <v>60</v>
      </c>
      <c r="AM96" s="12" t="s">
        <v>61</v>
      </c>
    </row>
    <row r="97" spans="1:39" ht="14.5" x14ac:dyDescent="0.3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E97" t="s">
        <v>49</v>
      </c>
      <c r="AF97">
        <v>697.4378075842244</v>
      </c>
      <c r="AG97">
        <v>844.91808907709344</v>
      </c>
      <c r="AH97">
        <v>0.82545020233385913</v>
      </c>
      <c r="AI97">
        <v>0.41759600999202295</v>
      </c>
      <c r="AJ97">
        <v>-1050.4084275658249</v>
      </c>
      <c r="AK97">
        <v>2445.2840427342735</v>
      </c>
      <c r="AL97">
        <v>-1050.4084275658249</v>
      </c>
      <c r="AM97">
        <v>2445.2840427342735</v>
      </c>
    </row>
    <row r="98" spans="1:39" ht="14.5" x14ac:dyDescent="0.3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E98" t="s">
        <v>6</v>
      </c>
      <c r="AF98">
        <v>0.43501756794998536</v>
      </c>
      <c r="AG98">
        <v>0.21299745953061086</v>
      </c>
      <c r="AH98">
        <v>2.0423603591735184</v>
      </c>
      <c r="AI98" s="15">
        <v>5.2743226873372913E-2</v>
      </c>
      <c r="AJ98">
        <v>-5.6012477079361855E-3</v>
      </c>
      <c r="AK98">
        <v>0.87563638360790685</v>
      </c>
      <c r="AL98">
        <v>-5.6012477079361855E-3</v>
      </c>
      <c r="AM98">
        <v>0.87563638360790685</v>
      </c>
    </row>
    <row r="99" spans="1:39" ht="14.5" x14ac:dyDescent="0.3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E99" t="s">
        <v>7</v>
      </c>
      <c r="AF99">
        <v>-0.18565702705003537</v>
      </c>
      <c r="AG99">
        <v>0.18386081456406753</v>
      </c>
      <c r="AH99">
        <v>-1.009769414381344</v>
      </c>
      <c r="AI99" s="15">
        <v>0.32311151657945469</v>
      </c>
      <c r="AJ99">
        <v>-0.5660021003558392</v>
      </c>
      <c r="AK99">
        <v>0.19468804625576844</v>
      </c>
      <c r="AL99">
        <v>-0.5660021003558392</v>
      </c>
      <c r="AM99">
        <v>0.19468804625576844</v>
      </c>
    </row>
    <row r="100" spans="1:39" ht="14.5" x14ac:dyDescent="0.3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E100" t="s">
        <v>81</v>
      </c>
      <c r="AF100">
        <v>0.23222670311516272</v>
      </c>
      <c r="AG100">
        <v>0.14662171718779304</v>
      </c>
      <c r="AH100">
        <v>1.5838492930602281</v>
      </c>
      <c r="AI100" s="15">
        <v>0.12688281579094529</v>
      </c>
      <c r="AJ100">
        <v>-7.108342799807485E-2</v>
      </c>
      <c r="AK100">
        <v>0.53553683422840026</v>
      </c>
      <c r="AL100">
        <v>-7.108342799807485E-2</v>
      </c>
      <c r="AM100">
        <v>0.53553683422840026</v>
      </c>
    </row>
    <row r="101" spans="1:39" ht="14.5" x14ac:dyDescent="0.3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E101" t="s">
        <v>9</v>
      </c>
      <c r="AF101">
        <v>-64.984990086976154</v>
      </c>
      <c r="AG101">
        <v>75.977012381457058</v>
      </c>
      <c r="AH101">
        <v>-0.85532436785888133</v>
      </c>
      <c r="AI101" s="15">
        <v>0.4011941693272677</v>
      </c>
      <c r="AJ101">
        <v>-222.1554149667796</v>
      </c>
      <c r="AK101">
        <v>92.185434792827294</v>
      </c>
      <c r="AL101">
        <v>-222.1554149667796</v>
      </c>
      <c r="AM101">
        <v>92.185434792827294</v>
      </c>
    </row>
    <row r="102" spans="1:39" ht="15" thickBot="1" x14ac:dyDescent="0.4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E102" s="11" t="s">
        <v>168</v>
      </c>
      <c r="AF102" s="11">
        <v>9652.542692075076</v>
      </c>
      <c r="AG102" s="11">
        <v>33522.31387753765</v>
      </c>
      <c r="AH102" s="11">
        <v>0.28794380743934778</v>
      </c>
      <c r="AI102" s="17">
        <v>0.77596849642837329</v>
      </c>
      <c r="AJ102" s="11">
        <v>-59693.647029549291</v>
      </c>
      <c r="AK102" s="11">
        <v>78998.732413699443</v>
      </c>
      <c r="AL102" s="11">
        <v>-59693.647029549291</v>
      </c>
      <c r="AM102" s="11">
        <v>78998.732413699443</v>
      </c>
    </row>
    <row r="103" spans="1:39" ht="14.5" x14ac:dyDescent="0.3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E103"/>
      <c r="AF103"/>
      <c r="AG103"/>
      <c r="AH103"/>
      <c r="AI103"/>
      <c r="AJ103"/>
      <c r="AK103"/>
      <c r="AL103"/>
      <c r="AM103"/>
    </row>
    <row r="104" spans="1:39" ht="14.5" x14ac:dyDescent="0.3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E104"/>
      <c r="AF104"/>
      <c r="AG104"/>
      <c r="AH104"/>
      <c r="AI104"/>
      <c r="AJ104"/>
      <c r="AK104"/>
      <c r="AL104"/>
      <c r="AM104"/>
    </row>
    <row r="105" spans="1:39" ht="14.5" x14ac:dyDescent="0.3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39" ht="14.5" x14ac:dyDescent="0.3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E106" s="7" t="s">
        <v>79</v>
      </c>
    </row>
    <row r="107" spans="1:39" ht="14.5" x14ac:dyDescent="0.3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E107"/>
    </row>
    <row r="108" spans="1:39" ht="14.5" x14ac:dyDescent="0.3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E108" s="10" t="s">
        <v>75</v>
      </c>
    </row>
    <row r="109" spans="1:39" ht="14.5" x14ac:dyDescent="0.3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39" ht="14.5" x14ac:dyDescent="0.3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E110" t="s">
        <v>38</v>
      </c>
      <c r="AF110"/>
      <c r="AG110"/>
      <c r="AH110"/>
      <c r="AI110"/>
      <c r="AJ110"/>
      <c r="AK110"/>
      <c r="AL110"/>
      <c r="AM110"/>
    </row>
    <row r="111" spans="1:39" ht="15" thickBot="1" x14ac:dyDescent="0.4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E111"/>
      <c r="AF111"/>
      <c r="AG111"/>
      <c r="AH111"/>
      <c r="AI111"/>
      <c r="AJ111"/>
      <c r="AK111"/>
      <c r="AL111"/>
      <c r="AM111"/>
    </row>
    <row r="112" spans="1:39" ht="14.5" x14ac:dyDescent="0.3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E112" s="13" t="s">
        <v>39</v>
      </c>
      <c r="AF112" s="13"/>
      <c r="AG112"/>
      <c r="AH112"/>
      <c r="AI112"/>
      <c r="AJ112"/>
      <c r="AK112"/>
      <c r="AL112"/>
      <c r="AM112"/>
    </row>
    <row r="113" spans="1:39" ht="14.5" x14ac:dyDescent="0.3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E113" t="s">
        <v>40</v>
      </c>
      <c r="AF113">
        <v>0.68811822570301961</v>
      </c>
      <c r="AG113"/>
      <c r="AH113"/>
      <c r="AI113"/>
      <c r="AJ113"/>
      <c r="AK113"/>
      <c r="AL113"/>
      <c r="AM113"/>
    </row>
    <row r="114" spans="1:39" ht="14.5" x14ac:dyDescent="0.3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E114" t="s">
        <v>41</v>
      </c>
      <c r="AF114" s="7">
        <v>0.47350669254467187</v>
      </c>
      <c r="AG114"/>
      <c r="AH114"/>
      <c r="AI114"/>
      <c r="AJ114"/>
      <c r="AK114"/>
      <c r="AL114"/>
      <c r="AM114"/>
    </row>
    <row r="115" spans="1:39" ht="14.5" x14ac:dyDescent="0.3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E115" t="s">
        <v>42</v>
      </c>
      <c r="AF115">
        <v>0.41500743616074653</v>
      </c>
      <c r="AG115"/>
      <c r="AH115"/>
      <c r="AI115"/>
      <c r="AJ115"/>
      <c r="AK115"/>
      <c r="AL115"/>
      <c r="AM115"/>
    </row>
    <row r="116" spans="1:39" ht="14.5" x14ac:dyDescent="0.3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E116" t="s">
        <v>43</v>
      </c>
      <c r="AF116">
        <v>6.0965280287938635</v>
      </c>
      <c r="AG116"/>
      <c r="AH116"/>
      <c r="AI116"/>
      <c r="AJ116"/>
      <c r="AK116"/>
      <c r="AL116"/>
      <c r="AM116"/>
    </row>
    <row r="117" spans="1:39" ht="15" thickBot="1" x14ac:dyDescent="0.4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E117" s="11" t="s">
        <v>44</v>
      </c>
      <c r="AF117" s="11">
        <v>31</v>
      </c>
      <c r="AG117"/>
      <c r="AH117"/>
      <c r="AI117"/>
      <c r="AJ117"/>
      <c r="AK117"/>
      <c r="AL117"/>
      <c r="AM117"/>
    </row>
    <row r="118" spans="1:39" ht="14.5" x14ac:dyDescent="0.3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E118"/>
      <c r="AF118"/>
      <c r="AG118"/>
      <c r="AH118"/>
      <c r="AI118"/>
      <c r="AJ118"/>
      <c r="AK118"/>
      <c r="AL118"/>
      <c r="AM118"/>
    </row>
    <row r="119" spans="1:39" ht="15" thickBot="1" x14ac:dyDescent="0.4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E119" t="s">
        <v>45</v>
      </c>
      <c r="AF119"/>
      <c r="AG119"/>
      <c r="AH119"/>
      <c r="AI119"/>
      <c r="AJ119"/>
      <c r="AK119"/>
      <c r="AL119"/>
      <c r="AM119"/>
    </row>
    <row r="120" spans="1:39" ht="14.5" x14ac:dyDescent="0.3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E120" s="12"/>
      <c r="AF120" s="12" t="s">
        <v>50</v>
      </c>
      <c r="AG120" s="12" t="s">
        <v>51</v>
      </c>
      <c r="AH120" s="12" t="s">
        <v>52</v>
      </c>
      <c r="AI120" s="12" t="s">
        <v>53</v>
      </c>
      <c r="AJ120" s="12" t="s">
        <v>54</v>
      </c>
      <c r="AK120"/>
      <c r="AL120"/>
      <c r="AM120"/>
    </row>
    <row r="121" spans="1:39" ht="14.5" x14ac:dyDescent="0.3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E121" t="s">
        <v>46</v>
      </c>
      <c r="AF121">
        <v>3</v>
      </c>
      <c r="AG121">
        <v>902.53110923986719</v>
      </c>
      <c r="AH121">
        <v>300.84370307995573</v>
      </c>
      <c r="AI121">
        <v>8.0942343854268852</v>
      </c>
      <c r="AJ121">
        <v>5.2683865516830379E-4</v>
      </c>
      <c r="AK121"/>
      <c r="AL121"/>
      <c r="AM121"/>
    </row>
    <row r="122" spans="1:39" ht="14.5" x14ac:dyDescent="0.3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E122" t="s">
        <v>47</v>
      </c>
      <c r="AF122">
        <v>27</v>
      </c>
      <c r="AG122">
        <v>1003.5266581584681</v>
      </c>
      <c r="AH122">
        <v>37.167654005869188</v>
      </c>
      <c r="AI122"/>
      <c r="AJ122"/>
      <c r="AK122"/>
      <c r="AL122"/>
      <c r="AM122"/>
    </row>
    <row r="123" spans="1:39" ht="15" thickBot="1" x14ac:dyDescent="0.4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E123" s="11" t="s">
        <v>48</v>
      </c>
      <c r="AF123" s="11">
        <v>30</v>
      </c>
      <c r="AG123" s="11">
        <v>1906.0577673983353</v>
      </c>
      <c r="AH123" s="11"/>
      <c r="AI123" s="11"/>
      <c r="AJ123" s="11"/>
      <c r="AK123"/>
      <c r="AL123"/>
      <c r="AM123"/>
    </row>
    <row r="124" spans="1:39" ht="15" thickBot="1" x14ac:dyDescent="0.4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E124"/>
      <c r="AF124"/>
      <c r="AG124"/>
      <c r="AH124"/>
      <c r="AI124"/>
      <c r="AJ124"/>
      <c r="AK124"/>
      <c r="AL124"/>
      <c r="AM124"/>
    </row>
    <row r="125" spans="1:39" ht="14.5" x14ac:dyDescent="0.3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E125" s="12"/>
      <c r="AF125" s="12" t="s">
        <v>55</v>
      </c>
      <c r="AG125" s="12" t="s">
        <v>43</v>
      </c>
      <c r="AH125" s="12" t="s">
        <v>56</v>
      </c>
      <c r="AI125" s="12" t="s">
        <v>57</v>
      </c>
      <c r="AJ125" s="12" t="s">
        <v>58</v>
      </c>
      <c r="AK125" s="12" t="s">
        <v>59</v>
      </c>
      <c r="AL125" s="12" t="s">
        <v>60</v>
      </c>
      <c r="AM125" s="12" t="s">
        <v>61</v>
      </c>
    </row>
    <row r="126" spans="1:39" ht="14.5" x14ac:dyDescent="0.3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E126" t="s">
        <v>49</v>
      </c>
      <c r="AF126">
        <v>17.57509360800033</v>
      </c>
      <c r="AG126">
        <v>9.7184949287873437</v>
      </c>
      <c r="AH126">
        <v>1.8084172227060387</v>
      </c>
      <c r="AI126">
        <v>8.1692880680551166E-2</v>
      </c>
      <c r="AJ126">
        <v>-2.3656108611444466</v>
      </c>
      <c r="AK126">
        <v>37.515798077145107</v>
      </c>
      <c r="AL126">
        <v>-2.3656108611444466</v>
      </c>
      <c r="AM126">
        <v>37.515798077145107</v>
      </c>
    </row>
    <row r="127" spans="1:39" ht="14.5" x14ac:dyDescent="0.3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E127" s="15" t="s">
        <v>7</v>
      </c>
      <c r="AF127">
        <v>-1.5204442240975946E-3</v>
      </c>
      <c r="AG127">
        <v>3.0325651749248438E-3</v>
      </c>
      <c r="AH127">
        <v>-0.50137231564537632</v>
      </c>
      <c r="AI127" s="15">
        <v>0.62017266794626025</v>
      </c>
      <c r="AJ127">
        <v>-7.742753993223766E-3</v>
      </c>
      <c r="AK127">
        <v>4.7018655450285765E-3</v>
      </c>
      <c r="AL127">
        <v>-7.742753993223766E-3</v>
      </c>
      <c r="AM127">
        <v>4.7018655450285765E-3</v>
      </c>
    </row>
    <row r="128" spans="1:39" ht="14.5" x14ac:dyDescent="0.3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E128" s="15" t="s">
        <v>11</v>
      </c>
      <c r="AF128">
        <v>1.5379894858517352E-3</v>
      </c>
      <c r="AG128">
        <v>1.4300751001236331E-2</v>
      </c>
      <c r="AH128">
        <v>0.10754606423947753</v>
      </c>
      <c r="AI128" s="15">
        <v>0.91515097274079527</v>
      </c>
      <c r="AJ128">
        <v>-2.7804727827070972E-2</v>
      </c>
      <c r="AK128">
        <v>3.088070679877444E-2</v>
      </c>
      <c r="AL128">
        <v>-2.7804727827070972E-2</v>
      </c>
      <c r="AM128">
        <v>3.088070679877444E-2</v>
      </c>
    </row>
    <row r="129" spans="1:39" ht="15" thickBot="1" x14ac:dyDescent="0.4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E129" s="11" t="s">
        <v>9</v>
      </c>
      <c r="AF129" s="11">
        <v>-2.4299011647960795</v>
      </c>
      <c r="AG129" s="11">
        <v>0.78628331220692005</v>
      </c>
      <c r="AH129" s="11">
        <v>-3.0903633932861867</v>
      </c>
      <c r="AI129" s="11">
        <v>4.5986832863155833E-3</v>
      </c>
      <c r="AJ129" s="11">
        <v>-4.0432212593814345</v>
      </c>
      <c r="AK129" s="11">
        <v>-0.81658107021072479</v>
      </c>
      <c r="AL129" s="11">
        <v>-4.0432212593814345</v>
      </c>
      <c r="AM129" s="11">
        <v>-0.81658107021072479</v>
      </c>
    </row>
    <row r="130" spans="1:39" ht="14.5" x14ac:dyDescent="0.3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E130"/>
      <c r="AF130"/>
      <c r="AG130"/>
      <c r="AH130"/>
      <c r="AI130"/>
      <c r="AJ130"/>
      <c r="AK130"/>
      <c r="AL130"/>
      <c r="AM130"/>
    </row>
    <row r="131" spans="1:39" ht="14.5" x14ac:dyDescent="0.35">
      <c r="C131"/>
      <c r="I131"/>
      <c r="O131"/>
      <c r="P131"/>
      <c r="Q131"/>
      <c r="R131"/>
      <c r="S131"/>
      <c r="T131"/>
      <c r="U131"/>
      <c r="V131"/>
      <c r="AE131"/>
      <c r="AF131"/>
      <c r="AG131"/>
      <c r="AH131"/>
      <c r="AI131"/>
      <c r="AJ131"/>
      <c r="AK131"/>
      <c r="AL131"/>
      <c r="AM131"/>
    </row>
    <row r="132" spans="1:39" ht="14.5" x14ac:dyDescent="0.35">
      <c r="C132"/>
      <c r="I132"/>
      <c r="O132"/>
      <c r="P132"/>
      <c r="Q132"/>
      <c r="R132"/>
      <c r="S132"/>
      <c r="T132"/>
      <c r="U132"/>
      <c r="V132"/>
      <c r="AE132" s="10" t="s">
        <v>106</v>
      </c>
    </row>
    <row r="133" spans="1:39" ht="14.5" x14ac:dyDescent="0.35">
      <c r="C133"/>
      <c r="I133"/>
      <c r="O133"/>
      <c r="P133"/>
      <c r="Q133"/>
      <c r="R133"/>
      <c r="S133"/>
      <c r="T133"/>
      <c r="U133"/>
      <c r="V133"/>
    </row>
    <row r="134" spans="1:39" ht="14.5" x14ac:dyDescent="0.35">
      <c r="C134"/>
      <c r="I134"/>
      <c r="O134"/>
      <c r="P134"/>
      <c r="Q134"/>
      <c r="R134"/>
      <c r="S134"/>
      <c r="T134"/>
      <c r="U134"/>
      <c r="V134"/>
      <c r="AE134" t="s">
        <v>38</v>
      </c>
      <c r="AF134"/>
      <c r="AG134"/>
      <c r="AH134"/>
      <c r="AI134"/>
      <c r="AJ134"/>
      <c r="AK134"/>
      <c r="AL134"/>
      <c r="AM134"/>
    </row>
    <row r="135" spans="1:39" ht="15" thickBot="1" x14ac:dyDescent="0.4">
      <c r="C135"/>
      <c r="I135"/>
      <c r="O135"/>
      <c r="P135"/>
      <c r="Q135"/>
      <c r="R135"/>
      <c r="S135"/>
      <c r="T135"/>
      <c r="U135"/>
      <c r="V135"/>
      <c r="AE135"/>
      <c r="AF135"/>
      <c r="AG135"/>
      <c r="AH135"/>
      <c r="AI135"/>
      <c r="AJ135"/>
      <c r="AK135"/>
      <c r="AL135"/>
      <c r="AM135"/>
    </row>
    <row r="136" spans="1:39" ht="14.5" x14ac:dyDescent="0.35">
      <c r="C136"/>
      <c r="I136"/>
      <c r="O136"/>
      <c r="P136"/>
      <c r="Q136"/>
      <c r="R136"/>
      <c r="S136"/>
      <c r="T136"/>
      <c r="U136"/>
      <c r="V136"/>
      <c r="AE136" s="13" t="s">
        <v>39</v>
      </c>
      <c r="AF136" s="13"/>
      <c r="AG136"/>
      <c r="AH136"/>
      <c r="AI136"/>
      <c r="AJ136"/>
      <c r="AK136"/>
      <c r="AL136"/>
      <c r="AM136"/>
    </row>
    <row r="137" spans="1:39" ht="14.5" x14ac:dyDescent="0.35">
      <c r="C137"/>
      <c r="I137"/>
      <c r="O137"/>
      <c r="P137"/>
      <c r="Q137"/>
      <c r="R137"/>
      <c r="S137"/>
      <c r="T137"/>
      <c r="U137"/>
      <c r="V137"/>
      <c r="AE137" t="s">
        <v>40</v>
      </c>
      <c r="AF137">
        <v>0.79243157446396983</v>
      </c>
      <c r="AG137"/>
      <c r="AH137"/>
      <c r="AI137"/>
      <c r="AJ137"/>
      <c r="AK137"/>
      <c r="AL137"/>
      <c r="AM137"/>
    </row>
    <row r="138" spans="1:39" ht="14.5" x14ac:dyDescent="0.35">
      <c r="C138"/>
      <c r="I138"/>
      <c r="O138"/>
      <c r="P138"/>
      <c r="Q138"/>
      <c r="R138"/>
      <c r="S138"/>
      <c r="T138"/>
      <c r="U138"/>
      <c r="V138"/>
      <c r="AE138" t="s">
        <v>41</v>
      </c>
      <c r="AF138" s="7">
        <v>0.62794780020744612</v>
      </c>
      <c r="AG138"/>
      <c r="AH138"/>
      <c r="AI138"/>
      <c r="AJ138"/>
      <c r="AK138"/>
      <c r="AL138"/>
      <c r="AM138"/>
    </row>
    <row r="139" spans="1:39" ht="14.5" x14ac:dyDescent="0.35">
      <c r="C139"/>
      <c r="I139"/>
      <c r="O139"/>
      <c r="P139"/>
      <c r="Q139"/>
      <c r="R139"/>
      <c r="S139"/>
      <c r="T139"/>
      <c r="U139"/>
      <c r="V139"/>
      <c r="AE139" t="s">
        <v>42</v>
      </c>
      <c r="AF139">
        <v>0.61511841400770284</v>
      </c>
      <c r="AG139"/>
      <c r="AH139"/>
      <c r="AI139"/>
      <c r="AJ139"/>
      <c r="AK139"/>
      <c r="AL139"/>
      <c r="AM139"/>
    </row>
    <row r="140" spans="1:39" ht="14.5" x14ac:dyDescent="0.35">
      <c r="C140"/>
      <c r="I140"/>
      <c r="O140"/>
      <c r="P140"/>
      <c r="Q140"/>
      <c r="R140"/>
      <c r="S140"/>
      <c r="T140"/>
      <c r="U140"/>
      <c r="V140"/>
      <c r="AE140" t="s">
        <v>43</v>
      </c>
      <c r="AF140">
        <v>4.9450532066878319</v>
      </c>
      <c r="AG140"/>
      <c r="AH140"/>
      <c r="AI140"/>
      <c r="AJ140"/>
      <c r="AK140"/>
      <c r="AL140"/>
      <c r="AM140"/>
    </row>
    <row r="141" spans="1:39" ht="15" thickBot="1" x14ac:dyDescent="0.4">
      <c r="C141"/>
      <c r="I141"/>
      <c r="O141"/>
      <c r="P141"/>
      <c r="Q141"/>
      <c r="R141"/>
      <c r="S141"/>
      <c r="T141"/>
      <c r="U141"/>
      <c r="V141"/>
      <c r="AE141" s="11" t="s">
        <v>44</v>
      </c>
      <c r="AF141" s="11">
        <v>31</v>
      </c>
      <c r="AG141"/>
      <c r="AH141"/>
      <c r="AI141"/>
      <c r="AJ141"/>
      <c r="AK141"/>
      <c r="AL141"/>
      <c r="AM141"/>
    </row>
    <row r="142" spans="1:39" ht="14.5" x14ac:dyDescent="0.35">
      <c r="C142"/>
      <c r="I142"/>
      <c r="O142"/>
      <c r="P142"/>
      <c r="Q142"/>
      <c r="R142"/>
      <c r="S142"/>
      <c r="T142"/>
      <c r="U142"/>
      <c r="V142"/>
      <c r="AE142"/>
      <c r="AF142"/>
      <c r="AG142"/>
      <c r="AH142"/>
      <c r="AI142"/>
      <c r="AJ142"/>
      <c r="AK142"/>
      <c r="AL142"/>
      <c r="AM142"/>
    </row>
    <row r="143" spans="1:39" ht="15" thickBot="1" x14ac:dyDescent="0.4">
      <c r="C143"/>
      <c r="I143"/>
      <c r="O143"/>
      <c r="P143"/>
      <c r="Q143"/>
      <c r="R143"/>
      <c r="S143"/>
      <c r="T143"/>
      <c r="U143"/>
      <c r="V143"/>
      <c r="AE143" t="s">
        <v>45</v>
      </c>
      <c r="AF143"/>
      <c r="AG143"/>
      <c r="AH143"/>
      <c r="AI143"/>
      <c r="AJ143"/>
      <c r="AK143"/>
      <c r="AL143"/>
      <c r="AM143"/>
    </row>
    <row r="144" spans="1:39" ht="14.5" x14ac:dyDescent="0.35">
      <c r="C144"/>
      <c r="I144"/>
      <c r="O144"/>
      <c r="P144"/>
      <c r="Q144"/>
      <c r="R144"/>
      <c r="S144"/>
      <c r="T144"/>
      <c r="U144"/>
      <c r="V144"/>
      <c r="AE144" s="12"/>
      <c r="AF144" s="12" t="s">
        <v>50</v>
      </c>
      <c r="AG144" s="12" t="s">
        <v>51</v>
      </c>
      <c r="AH144" s="12" t="s">
        <v>52</v>
      </c>
      <c r="AI144" s="12" t="s">
        <v>53</v>
      </c>
      <c r="AJ144" s="12" t="s">
        <v>54</v>
      </c>
      <c r="AK144"/>
      <c r="AL144"/>
      <c r="AM144"/>
    </row>
    <row r="145" spans="3:39" ht="14.5" x14ac:dyDescent="0.35">
      <c r="C145"/>
      <c r="I145"/>
      <c r="O145"/>
      <c r="P145"/>
      <c r="Q145"/>
      <c r="R145"/>
      <c r="S145"/>
      <c r="T145"/>
      <c r="U145"/>
      <c r="V145"/>
      <c r="AE145" t="s">
        <v>46</v>
      </c>
      <c r="AF145">
        <v>1</v>
      </c>
      <c r="AG145">
        <v>1196.9047821061006</v>
      </c>
      <c r="AH145">
        <v>1196.9047821061006</v>
      </c>
      <c r="AI145">
        <v>48.946051699652905</v>
      </c>
      <c r="AJ145">
        <v>1.0810165190308021E-7</v>
      </c>
      <c r="AK145"/>
      <c r="AL145"/>
      <c r="AM145"/>
    </row>
    <row r="146" spans="3:39" ht="14.5" x14ac:dyDescent="0.35">
      <c r="C146"/>
      <c r="I146"/>
      <c r="O146"/>
      <c r="P146"/>
      <c r="Q146"/>
      <c r="R146"/>
      <c r="S146"/>
      <c r="T146"/>
      <c r="U146"/>
      <c r="V146"/>
      <c r="AE146" t="s">
        <v>47</v>
      </c>
      <c r="AF146">
        <v>29</v>
      </c>
      <c r="AG146">
        <v>709.15298529223469</v>
      </c>
      <c r="AH146">
        <v>24.453551216973612</v>
      </c>
      <c r="AI146"/>
      <c r="AJ146"/>
      <c r="AK146"/>
      <c r="AL146"/>
      <c r="AM146"/>
    </row>
    <row r="147" spans="3:39" ht="15" thickBot="1" x14ac:dyDescent="0.4">
      <c r="C147"/>
      <c r="I147"/>
      <c r="O147"/>
      <c r="P147"/>
      <c r="Q147"/>
      <c r="R147"/>
      <c r="S147"/>
      <c r="T147"/>
      <c r="U147"/>
      <c r="V147"/>
      <c r="AE147" s="11" t="s">
        <v>48</v>
      </c>
      <c r="AF147" s="11">
        <v>30</v>
      </c>
      <c r="AG147" s="11">
        <v>1906.0577673983353</v>
      </c>
      <c r="AH147" s="11"/>
      <c r="AI147" s="11"/>
      <c r="AJ147" s="11"/>
      <c r="AK147"/>
      <c r="AL147"/>
      <c r="AM147"/>
    </row>
    <row r="148" spans="3:39" ht="15" thickBot="1" x14ac:dyDescent="0.4">
      <c r="C148"/>
      <c r="I148"/>
      <c r="O148"/>
      <c r="P148"/>
      <c r="Q148"/>
      <c r="R148"/>
      <c r="S148"/>
      <c r="T148"/>
      <c r="U148"/>
      <c r="V148"/>
      <c r="AE148"/>
      <c r="AF148"/>
      <c r="AG148"/>
      <c r="AH148"/>
      <c r="AI148"/>
      <c r="AJ148"/>
      <c r="AK148"/>
      <c r="AL148"/>
      <c r="AM148"/>
    </row>
    <row r="149" spans="3:39" ht="14.5" x14ac:dyDescent="0.35">
      <c r="C149"/>
      <c r="I149"/>
      <c r="O149"/>
      <c r="P149"/>
      <c r="Q149"/>
      <c r="R149"/>
      <c r="S149"/>
      <c r="T149"/>
      <c r="U149"/>
      <c r="V149"/>
      <c r="AE149" s="12"/>
      <c r="AF149" s="12" t="s">
        <v>55</v>
      </c>
      <c r="AG149" s="12" t="s">
        <v>43</v>
      </c>
      <c r="AH149" s="12" t="s">
        <v>56</v>
      </c>
      <c r="AI149" s="12" t="s">
        <v>57</v>
      </c>
      <c r="AJ149" s="12" t="s">
        <v>58</v>
      </c>
      <c r="AK149" s="12" t="s">
        <v>59</v>
      </c>
      <c r="AL149" s="12" t="s">
        <v>60</v>
      </c>
      <c r="AM149" s="12" t="s">
        <v>61</v>
      </c>
    </row>
    <row r="150" spans="3:39" ht="14.5" x14ac:dyDescent="0.35">
      <c r="C150"/>
      <c r="I150"/>
      <c r="O150"/>
      <c r="P150"/>
      <c r="Q150"/>
      <c r="R150"/>
      <c r="S150"/>
      <c r="T150"/>
      <c r="U150"/>
      <c r="V150"/>
      <c r="AE150" t="s">
        <v>49</v>
      </c>
      <c r="AF150">
        <v>1.309818672660346</v>
      </c>
      <c r="AG150">
        <v>1.0488246973640063</v>
      </c>
      <c r="AH150">
        <v>1.2488442310257295</v>
      </c>
      <c r="AI150">
        <v>0.221709522356802</v>
      </c>
      <c r="AJ150">
        <v>-0.8352686877893829</v>
      </c>
      <c r="AK150">
        <v>3.4549060331100749</v>
      </c>
      <c r="AL150">
        <v>-0.8352686877893829</v>
      </c>
      <c r="AM150">
        <v>3.4549060331100749</v>
      </c>
    </row>
    <row r="151" spans="3:39" ht="15" thickBot="1" x14ac:dyDescent="0.4">
      <c r="C151"/>
      <c r="I151"/>
      <c r="O151"/>
      <c r="P151"/>
      <c r="Q151"/>
      <c r="R151"/>
      <c r="S151"/>
      <c r="T151"/>
      <c r="U151"/>
      <c r="V151"/>
      <c r="AE151" s="11" t="s">
        <v>68</v>
      </c>
      <c r="AF151" s="11">
        <v>0.88399361968171408</v>
      </c>
      <c r="AG151" s="11">
        <v>0.12635437915122555</v>
      </c>
      <c r="AH151" s="11">
        <v>6.996145488742564</v>
      </c>
      <c r="AI151" s="11">
        <v>1.0810165190307961E-7</v>
      </c>
      <c r="AJ151" s="11">
        <v>0.62556989802835294</v>
      </c>
      <c r="AK151" s="11">
        <v>1.1424173413350753</v>
      </c>
      <c r="AL151" s="11">
        <v>0.62556989802835294</v>
      </c>
      <c r="AM151" s="11">
        <v>1.1424173413350753</v>
      </c>
    </row>
    <row r="152" spans="3:39" ht="14.5" x14ac:dyDescent="0.35">
      <c r="C152"/>
      <c r="I152"/>
      <c r="O152"/>
      <c r="P152"/>
      <c r="Q152"/>
      <c r="R152"/>
      <c r="S152"/>
      <c r="T152"/>
      <c r="U152"/>
      <c r="V152"/>
      <c r="AE152"/>
      <c r="AF152"/>
      <c r="AG152"/>
      <c r="AH152"/>
      <c r="AI152"/>
      <c r="AJ152"/>
      <c r="AK152"/>
      <c r="AL152"/>
      <c r="AM152"/>
    </row>
    <row r="153" spans="3:39" ht="14.5" x14ac:dyDescent="0.35">
      <c r="C153"/>
      <c r="I153"/>
      <c r="O153"/>
      <c r="P153"/>
      <c r="Q153"/>
      <c r="R153"/>
      <c r="S153"/>
      <c r="T153"/>
      <c r="U153"/>
      <c r="V153"/>
      <c r="AE153"/>
      <c r="AF153"/>
      <c r="AG153"/>
      <c r="AH153"/>
      <c r="AI153"/>
      <c r="AJ153"/>
      <c r="AK153"/>
      <c r="AL153"/>
      <c r="AM153"/>
    </row>
    <row r="154" spans="3:39" ht="14.5" x14ac:dyDescent="0.35">
      <c r="C154"/>
      <c r="I154"/>
      <c r="O154"/>
      <c r="P154"/>
      <c r="Q154"/>
      <c r="R154"/>
      <c r="S154"/>
      <c r="T154"/>
      <c r="U154"/>
      <c r="V154"/>
      <c r="AE154" s="10" t="s">
        <v>107</v>
      </c>
    </row>
    <row r="155" spans="3:39" ht="14.5" x14ac:dyDescent="0.35">
      <c r="C155"/>
      <c r="I155"/>
      <c r="O155"/>
      <c r="P155"/>
      <c r="Q155"/>
      <c r="R155"/>
      <c r="S155"/>
      <c r="T155"/>
      <c r="U155"/>
      <c r="V155"/>
    </row>
    <row r="156" spans="3:39" ht="14.5" x14ac:dyDescent="0.35">
      <c r="C156"/>
      <c r="I156"/>
      <c r="O156"/>
      <c r="P156"/>
      <c r="Q156"/>
      <c r="R156"/>
      <c r="S156"/>
      <c r="T156"/>
      <c r="U156"/>
      <c r="V156"/>
      <c r="AE156" t="s">
        <v>38</v>
      </c>
      <c r="AF156"/>
      <c r="AG156"/>
      <c r="AH156"/>
      <c r="AI156"/>
      <c r="AJ156"/>
      <c r="AK156"/>
      <c r="AL156"/>
      <c r="AM156"/>
    </row>
    <row r="157" spans="3:39" ht="15" thickBot="1" x14ac:dyDescent="0.4">
      <c r="C157"/>
      <c r="I157"/>
      <c r="O157"/>
      <c r="P157"/>
      <c r="Q157"/>
      <c r="R157"/>
      <c r="S157"/>
      <c r="T157"/>
      <c r="U157"/>
      <c r="V157"/>
      <c r="AE157"/>
      <c r="AF157"/>
      <c r="AG157"/>
      <c r="AH157"/>
      <c r="AI157"/>
      <c r="AJ157"/>
      <c r="AK157"/>
      <c r="AL157"/>
      <c r="AM157"/>
    </row>
    <row r="158" spans="3:39" ht="14.5" x14ac:dyDescent="0.35">
      <c r="C158"/>
      <c r="I158"/>
      <c r="O158"/>
      <c r="P158"/>
      <c r="Q158"/>
      <c r="R158"/>
      <c r="S158"/>
      <c r="T158"/>
      <c r="U158"/>
      <c r="V158"/>
      <c r="AE158" s="13" t="s">
        <v>39</v>
      </c>
      <c r="AF158" s="13"/>
      <c r="AG158"/>
      <c r="AH158"/>
      <c r="AI158"/>
      <c r="AJ158"/>
      <c r="AK158"/>
      <c r="AL158"/>
      <c r="AM158"/>
    </row>
    <row r="159" spans="3:39" ht="14.5" x14ac:dyDescent="0.35">
      <c r="C159"/>
      <c r="I159"/>
      <c r="O159"/>
      <c r="P159"/>
      <c r="Q159"/>
      <c r="R159"/>
      <c r="S159"/>
      <c r="T159"/>
      <c r="U159"/>
      <c r="V159"/>
      <c r="AE159" t="s">
        <v>40</v>
      </c>
      <c r="AF159">
        <v>0.82422462663012142</v>
      </c>
      <c r="AG159"/>
      <c r="AH159"/>
      <c r="AI159"/>
      <c r="AJ159"/>
      <c r="AK159"/>
      <c r="AL159"/>
      <c r="AM159"/>
    </row>
    <row r="160" spans="3:39" ht="14.5" x14ac:dyDescent="0.35">
      <c r="C160"/>
      <c r="I160"/>
      <c r="O160"/>
      <c r="P160"/>
      <c r="Q160"/>
      <c r="R160"/>
      <c r="S160"/>
      <c r="T160"/>
      <c r="U160"/>
      <c r="V160"/>
      <c r="AE160" t="s">
        <v>41</v>
      </c>
      <c r="AF160" s="7">
        <v>0.67934623514356307</v>
      </c>
      <c r="AG160"/>
      <c r="AH160"/>
      <c r="AI160"/>
      <c r="AJ160"/>
      <c r="AK160"/>
      <c r="AL160"/>
      <c r="AM160"/>
    </row>
    <row r="161" spans="3:39" ht="14.5" x14ac:dyDescent="0.35">
      <c r="C161"/>
      <c r="I161"/>
      <c r="O161"/>
      <c r="P161"/>
      <c r="Q161"/>
      <c r="R161"/>
      <c r="S161"/>
      <c r="T161"/>
      <c r="U161"/>
      <c r="V161"/>
      <c r="AE161" t="s">
        <v>42</v>
      </c>
      <c r="AF161">
        <v>0.63001488670411132</v>
      </c>
      <c r="AG161"/>
      <c r="AH161"/>
      <c r="AI161"/>
      <c r="AJ161"/>
      <c r="AK161"/>
      <c r="AL161"/>
      <c r="AM161"/>
    </row>
    <row r="162" spans="3:39" ht="14.5" x14ac:dyDescent="0.35">
      <c r="C162"/>
      <c r="I162"/>
      <c r="O162"/>
      <c r="P162"/>
      <c r="Q162"/>
      <c r="R162"/>
      <c r="S162"/>
      <c r="T162"/>
      <c r="U162"/>
      <c r="V162"/>
      <c r="AE162" t="s">
        <v>43</v>
      </c>
      <c r="AF162">
        <v>4.8484121078258937</v>
      </c>
      <c r="AG162"/>
      <c r="AH162"/>
      <c r="AI162"/>
      <c r="AJ162"/>
      <c r="AK162"/>
      <c r="AL162"/>
      <c r="AM162"/>
    </row>
    <row r="163" spans="3:39" ht="15" thickBot="1" x14ac:dyDescent="0.4">
      <c r="C163"/>
      <c r="I163"/>
      <c r="O163"/>
      <c r="P163"/>
      <c r="Q163"/>
      <c r="R163"/>
      <c r="S163"/>
      <c r="T163"/>
      <c r="U163"/>
      <c r="V163"/>
      <c r="AE163" s="11" t="s">
        <v>44</v>
      </c>
      <c r="AF163" s="11">
        <v>31</v>
      </c>
      <c r="AG163"/>
      <c r="AH163"/>
      <c r="AI163"/>
      <c r="AJ163"/>
      <c r="AK163"/>
      <c r="AL163"/>
      <c r="AM163"/>
    </row>
    <row r="164" spans="3:39" ht="14.5" x14ac:dyDescent="0.35">
      <c r="C164"/>
      <c r="I164"/>
      <c r="O164"/>
      <c r="P164"/>
      <c r="Q164"/>
      <c r="R164"/>
      <c r="S164"/>
      <c r="T164"/>
      <c r="U164"/>
      <c r="V164"/>
      <c r="AE164"/>
      <c r="AF164"/>
      <c r="AG164"/>
      <c r="AH164"/>
      <c r="AI164"/>
      <c r="AJ164"/>
      <c r="AK164"/>
      <c r="AL164"/>
      <c r="AM164"/>
    </row>
    <row r="165" spans="3:39" ht="15" thickBot="1" x14ac:dyDescent="0.4">
      <c r="C165"/>
      <c r="I165"/>
      <c r="O165"/>
      <c r="P165"/>
      <c r="Q165"/>
      <c r="R165"/>
      <c r="S165"/>
      <c r="T165"/>
      <c r="U165"/>
      <c r="V165"/>
      <c r="AE165" t="s">
        <v>45</v>
      </c>
      <c r="AF165"/>
      <c r="AG165"/>
      <c r="AH165"/>
      <c r="AI165"/>
      <c r="AJ165"/>
      <c r="AK165"/>
      <c r="AL165"/>
      <c r="AM165"/>
    </row>
    <row r="166" spans="3:39" ht="14.5" x14ac:dyDescent="0.35">
      <c r="C166"/>
      <c r="I166"/>
      <c r="O166"/>
      <c r="P166"/>
      <c r="Q166"/>
      <c r="R166"/>
      <c r="S166"/>
      <c r="T166"/>
      <c r="U166"/>
      <c r="V166"/>
      <c r="AE166" s="12"/>
      <c r="AF166" s="12" t="s">
        <v>50</v>
      </c>
      <c r="AG166" s="12" t="s">
        <v>51</v>
      </c>
      <c r="AH166" s="12" t="s">
        <v>52</v>
      </c>
      <c r="AI166" s="12" t="s">
        <v>53</v>
      </c>
      <c r="AJ166" s="12" t="s">
        <v>54</v>
      </c>
      <c r="AK166"/>
      <c r="AL166"/>
      <c r="AM166"/>
    </row>
    <row r="167" spans="3:39" ht="14.5" x14ac:dyDescent="0.35">
      <c r="C167"/>
      <c r="I167"/>
      <c r="O167"/>
      <c r="P167"/>
      <c r="Q167"/>
      <c r="R167"/>
      <c r="S167"/>
      <c r="T167"/>
      <c r="U167"/>
      <c r="V167"/>
      <c r="AE167" t="s">
        <v>46</v>
      </c>
      <c r="AF167">
        <v>4</v>
      </c>
      <c r="AG167">
        <v>1294.8731682482044</v>
      </c>
      <c r="AH167">
        <v>323.71829206205109</v>
      </c>
      <c r="AI167">
        <v>13.77108586393857</v>
      </c>
      <c r="AJ167">
        <v>3.7247085397115376E-6</v>
      </c>
      <c r="AK167"/>
      <c r="AL167"/>
      <c r="AM167"/>
    </row>
    <row r="168" spans="3:39" ht="14.5" x14ac:dyDescent="0.35">
      <c r="C168"/>
      <c r="I168"/>
      <c r="O168"/>
      <c r="P168"/>
      <c r="Q168"/>
      <c r="R168"/>
      <c r="S168"/>
      <c r="T168"/>
      <c r="U168"/>
      <c r="V168"/>
      <c r="AE168" t="s">
        <v>47</v>
      </c>
      <c r="AF168">
        <v>26</v>
      </c>
      <c r="AG168">
        <v>611.18459915013091</v>
      </c>
      <c r="AH168">
        <v>23.507099967312726</v>
      </c>
      <c r="AI168"/>
      <c r="AJ168"/>
      <c r="AK168"/>
      <c r="AL168"/>
      <c r="AM168"/>
    </row>
    <row r="169" spans="3:39" ht="15" thickBot="1" x14ac:dyDescent="0.4">
      <c r="C169"/>
      <c r="I169"/>
      <c r="O169"/>
      <c r="P169"/>
      <c r="Q169"/>
      <c r="R169"/>
      <c r="S169"/>
      <c r="T169"/>
      <c r="U169"/>
      <c r="V169"/>
      <c r="AE169" s="11" t="s">
        <v>48</v>
      </c>
      <c r="AF169" s="11">
        <v>30</v>
      </c>
      <c r="AG169" s="11">
        <v>1906.0577673983353</v>
      </c>
      <c r="AH169" s="11"/>
      <c r="AI169" s="11"/>
      <c r="AJ169" s="11"/>
      <c r="AK169"/>
      <c r="AL169"/>
      <c r="AM169"/>
    </row>
    <row r="170" spans="3:39" ht="15" thickBot="1" x14ac:dyDescent="0.4">
      <c r="C170"/>
      <c r="I170"/>
      <c r="O170"/>
      <c r="P170"/>
      <c r="Q170"/>
      <c r="R170"/>
      <c r="S170"/>
      <c r="T170"/>
      <c r="U170"/>
      <c r="V170"/>
      <c r="AE170"/>
      <c r="AF170"/>
      <c r="AG170"/>
      <c r="AH170"/>
      <c r="AI170"/>
      <c r="AJ170"/>
      <c r="AK170"/>
      <c r="AL170"/>
      <c r="AM170"/>
    </row>
    <row r="171" spans="3:39" ht="14.5" x14ac:dyDescent="0.35">
      <c r="C171"/>
      <c r="I171"/>
      <c r="O171"/>
      <c r="P171"/>
      <c r="Q171"/>
      <c r="R171"/>
      <c r="S171"/>
      <c r="T171"/>
      <c r="U171"/>
      <c r="V171"/>
      <c r="AE171" s="12"/>
      <c r="AF171" s="12" t="s">
        <v>55</v>
      </c>
      <c r="AG171" s="12" t="s">
        <v>43</v>
      </c>
      <c r="AH171" s="12" t="s">
        <v>56</v>
      </c>
      <c r="AI171" s="12" t="s">
        <v>57</v>
      </c>
      <c r="AJ171" s="12" t="s">
        <v>58</v>
      </c>
      <c r="AK171" s="12" t="s">
        <v>59</v>
      </c>
      <c r="AL171" s="12" t="s">
        <v>60</v>
      </c>
      <c r="AM171" s="12" t="s">
        <v>61</v>
      </c>
    </row>
    <row r="172" spans="3:39" ht="14.5" x14ac:dyDescent="0.35">
      <c r="C172"/>
      <c r="I172"/>
      <c r="O172"/>
      <c r="P172"/>
      <c r="Q172"/>
      <c r="R172"/>
      <c r="S172"/>
      <c r="T172"/>
      <c r="U172"/>
      <c r="V172"/>
      <c r="AE172" t="s">
        <v>49</v>
      </c>
      <c r="AF172">
        <v>7.2238005355382073</v>
      </c>
      <c r="AG172">
        <v>8.1335877161227046</v>
      </c>
      <c r="AH172">
        <v>0.88814441887912721</v>
      </c>
      <c r="AI172">
        <v>0.38260610377605908</v>
      </c>
      <c r="AJ172">
        <v>-9.4950284567360654</v>
      </c>
      <c r="AK172">
        <v>23.942629527812478</v>
      </c>
      <c r="AL172">
        <v>-9.4950284567360654</v>
      </c>
      <c r="AM172">
        <v>23.942629527812478</v>
      </c>
    </row>
    <row r="173" spans="3:39" ht="14.5" x14ac:dyDescent="0.35">
      <c r="C173"/>
      <c r="I173"/>
      <c r="O173"/>
      <c r="P173"/>
      <c r="Q173"/>
      <c r="R173"/>
      <c r="S173"/>
      <c r="T173"/>
      <c r="U173"/>
      <c r="V173"/>
      <c r="AE173" t="s">
        <v>68</v>
      </c>
      <c r="AF173">
        <v>0.66717851420013929</v>
      </c>
      <c r="AG173">
        <v>0.16330863375259938</v>
      </c>
      <c r="AH173">
        <v>4.0853842131265754</v>
      </c>
      <c r="AI173">
        <v>3.7406392660650409E-4</v>
      </c>
      <c r="AJ173">
        <v>0.33149280993712416</v>
      </c>
      <c r="AK173">
        <v>1.0028642184631544</v>
      </c>
      <c r="AL173">
        <v>0.33149280993712416</v>
      </c>
      <c r="AM173">
        <v>1.0028642184631544</v>
      </c>
    </row>
    <row r="174" spans="3:39" ht="14.5" x14ac:dyDescent="0.35">
      <c r="C174"/>
      <c r="I174"/>
      <c r="O174"/>
      <c r="P174"/>
      <c r="Q174"/>
      <c r="R174"/>
      <c r="S174"/>
      <c r="T174"/>
      <c r="U174"/>
      <c r="V174"/>
      <c r="AE174" s="15" t="s">
        <v>7</v>
      </c>
      <c r="AF174">
        <v>-5.0115823820709308E-4</v>
      </c>
      <c r="AG174">
        <v>2.424592157587886E-3</v>
      </c>
      <c r="AH174">
        <v>-0.20669795397906099</v>
      </c>
      <c r="AI174" s="15">
        <v>0.83785595548279546</v>
      </c>
      <c r="AJ174">
        <v>-5.4849787948316325E-3</v>
      </c>
      <c r="AK174">
        <v>4.482662318417447E-3</v>
      </c>
      <c r="AL174">
        <v>-5.4849787948316325E-3</v>
      </c>
      <c r="AM174">
        <v>4.482662318417447E-3</v>
      </c>
    </row>
    <row r="175" spans="3:39" ht="14.5" x14ac:dyDescent="0.35">
      <c r="C175"/>
      <c r="I175"/>
      <c r="O175"/>
      <c r="P175"/>
      <c r="Q175"/>
      <c r="R175"/>
      <c r="S175"/>
      <c r="T175"/>
      <c r="U175"/>
      <c r="V175"/>
      <c r="AE175" s="15" t="s">
        <v>11</v>
      </c>
      <c r="AF175">
        <v>4.5236733952308978E-4</v>
      </c>
      <c r="AG175">
        <v>1.1376123887293173E-2</v>
      </c>
      <c r="AH175">
        <v>3.9764628445051659E-2</v>
      </c>
      <c r="AI175" s="15">
        <v>0.96858455110082964</v>
      </c>
      <c r="AJ175">
        <v>-2.2931590208456427E-2</v>
      </c>
      <c r="AK175">
        <v>2.3836324887502605E-2</v>
      </c>
      <c r="AL175">
        <v>-2.2931590208456427E-2</v>
      </c>
      <c r="AM175">
        <v>2.3836324887502605E-2</v>
      </c>
    </row>
    <row r="176" spans="3:39" ht="15" thickBot="1" x14ac:dyDescent="0.4">
      <c r="C176"/>
      <c r="I176"/>
      <c r="O176"/>
      <c r="P176"/>
      <c r="Q176"/>
      <c r="R176"/>
      <c r="S176"/>
      <c r="T176"/>
      <c r="U176"/>
      <c r="V176"/>
      <c r="AE176" s="17" t="s">
        <v>9</v>
      </c>
      <c r="AF176" s="11">
        <v>-1.0289477128938338</v>
      </c>
      <c r="AG176" s="11">
        <v>0.71316672488435295</v>
      </c>
      <c r="AH176" s="11">
        <v>-1.4427870468307222</v>
      </c>
      <c r="AI176" s="17">
        <v>0.16102061591018324</v>
      </c>
      <c r="AJ176" s="11">
        <v>-2.4948829105541441</v>
      </c>
      <c r="AK176" s="11">
        <v>0.43698748476647653</v>
      </c>
      <c r="AL176" s="11">
        <v>-2.4948829105541441</v>
      </c>
      <c r="AM176" s="11">
        <v>0.43698748476647653</v>
      </c>
    </row>
    <row r="177" spans="3:39" ht="14.5" x14ac:dyDescent="0.35">
      <c r="C177"/>
      <c r="I177"/>
      <c r="O177"/>
      <c r="P177"/>
      <c r="Q177"/>
      <c r="R177"/>
      <c r="S177"/>
      <c r="T177"/>
      <c r="U177"/>
      <c r="V177"/>
      <c r="AE177"/>
      <c r="AF177"/>
      <c r="AG177"/>
      <c r="AH177"/>
      <c r="AI177"/>
      <c r="AJ177"/>
      <c r="AK177"/>
      <c r="AL177"/>
      <c r="AM177"/>
    </row>
    <row r="178" spans="3:39" ht="14.5" x14ac:dyDescent="0.35">
      <c r="C178"/>
      <c r="I178"/>
      <c r="O178"/>
      <c r="P178"/>
      <c r="Q178"/>
      <c r="R178"/>
      <c r="S178"/>
      <c r="T178"/>
      <c r="U178"/>
      <c r="V178"/>
      <c r="AE178"/>
      <c r="AF178"/>
      <c r="AG178"/>
      <c r="AH178"/>
      <c r="AI178"/>
      <c r="AJ178"/>
      <c r="AK178"/>
      <c r="AL178"/>
      <c r="AM178"/>
    </row>
    <row r="179" spans="3:39" ht="14.5" x14ac:dyDescent="0.35">
      <c r="C179"/>
      <c r="I179"/>
      <c r="O179"/>
      <c r="P179"/>
      <c r="Q179"/>
      <c r="R179"/>
      <c r="S179"/>
      <c r="T179"/>
      <c r="U179"/>
      <c r="V179"/>
      <c r="AE179" s="10" t="s">
        <v>170</v>
      </c>
      <c r="AF179"/>
      <c r="AG179"/>
      <c r="AH179"/>
      <c r="AI179"/>
      <c r="AJ179"/>
      <c r="AK179"/>
      <c r="AL179"/>
      <c r="AM179"/>
    </row>
    <row r="180" spans="3:39" ht="14.5" x14ac:dyDescent="0.35">
      <c r="C180"/>
      <c r="I180"/>
      <c r="O180"/>
      <c r="P180"/>
      <c r="Q180"/>
      <c r="R180"/>
      <c r="S180"/>
      <c r="T180"/>
      <c r="U180"/>
      <c r="V180"/>
    </row>
    <row r="181" spans="3:39" ht="14.5" x14ac:dyDescent="0.35">
      <c r="C181"/>
      <c r="I181"/>
      <c r="O181"/>
      <c r="P181"/>
      <c r="Q181"/>
      <c r="R181"/>
      <c r="S181"/>
      <c r="T181"/>
      <c r="U181"/>
      <c r="V181"/>
    </row>
    <row r="182" spans="3:39" ht="14.5" x14ac:dyDescent="0.35">
      <c r="C182"/>
      <c r="I182"/>
      <c r="O182"/>
      <c r="P182"/>
      <c r="Q182"/>
      <c r="R182"/>
      <c r="S182"/>
      <c r="T182"/>
      <c r="U182"/>
      <c r="V182"/>
      <c r="AE182" t="s">
        <v>38</v>
      </c>
      <c r="AF182"/>
      <c r="AG182"/>
      <c r="AH182"/>
      <c r="AI182"/>
      <c r="AJ182"/>
      <c r="AK182"/>
      <c r="AL182"/>
      <c r="AM182"/>
    </row>
    <row r="183" spans="3:39" ht="15" thickBot="1" x14ac:dyDescent="0.4">
      <c r="C183"/>
      <c r="I183"/>
      <c r="O183"/>
      <c r="P183"/>
      <c r="Q183"/>
      <c r="R183"/>
      <c r="S183"/>
      <c r="T183"/>
      <c r="U183"/>
      <c r="V183"/>
      <c r="AE183"/>
      <c r="AF183"/>
      <c r="AG183"/>
      <c r="AH183"/>
      <c r="AI183"/>
      <c r="AJ183"/>
      <c r="AK183"/>
      <c r="AL183"/>
      <c r="AM183"/>
    </row>
    <row r="184" spans="3:39" ht="14.5" x14ac:dyDescent="0.35">
      <c r="C184"/>
      <c r="I184"/>
      <c r="O184"/>
      <c r="P184"/>
      <c r="Q184"/>
      <c r="R184"/>
      <c r="S184"/>
      <c r="T184"/>
      <c r="U184"/>
      <c r="V184"/>
      <c r="AE184" s="13" t="s">
        <v>39</v>
      </c>
      <c r="AF184" s="13"/>
      <c r="AG184"/>
      <c r="AH184"/>
      <c r="AI184"/>
      <c r="AJ184"/>
      <c r="AK184"/>
      <c r="AL184"/>
      <c r="AM184"/>
    </row>
    <row r="185" spans="3:39" ht="14.5" x14ac:dyDescent="0.35">
      <c r="C185"/>
      <c r="I185"/>
      <c r="O185"/>
      <c r="P185"/>
      <c r="Q185"/>
      <c r="R185"/>
      <c r="S185"/>
      <c r="T185"/>
      <c r="U185"/>
      <c r="V185"/>
      <c r="AE185" t="s">
        <v>40</v>
      </c>
      <c r="AF185">
        <v>0.99699026416636638</v>
      </c>
      <c r="AG185"/>
      <c r="AH185"/>
      <c r="AI185"/>
      <c r="AJ185"/>
      <c r="AK185"/>
      <c r="AL185"/>
      <c r="AM185"/>
    </row>
    <row r="186" spans="3:39" ht="14.5" x14ac:dyDescent="0.35">
      <c r="C186"/>
      <c r="I186"/>
      <c r="O186"/>
      <c r="P186"/>
      <c r="Q186"/>
      <c r="R186"/>
      <c r="S186"/>
      <c r="T186"/>
      <c r="U186"/>
      <c r="V186"/>
      <c r="AE186" t="s">
        <v>41</v>
      </c>
      <c r="AF186" s="7">
        <v>0.99398958684252103</v>
      </c>
      <c r="AG186"/>
      <c r="AH186"/>
      <c r="AI186"/>
      <c r="AJ186"/>
      <c r="AK186"/>
      <c r="AL186"/>
      <c r="AM186"/>
    </row>
    <row r="187" spans="3:39" ht="14.5" x14ac:dyDescent="0.35">
      <c r="C187"/>
      <c r="I187"/>
      <c r="O187"/>
      <c r="P187"/>
      <c r="Q187"/>
      <c r="R187"/>
      <c r="S187"/>
      <c r="T187"/>
      <c r="U187"/>
      <c r="V187"/>
      <c r="AE187" t="s">
        <v>42</v>
      </c>
      <c r="AF187">
        <v>0.99278750421102524</v>
      </c>
      <c r="AG187"/>
      <c r="AH187"/>
      <c r="AI187"/>
      <c r="AJ187"/>
      <c r="AK187"/>
      <c r="AL187"/>
      <c r="AM187"/>
    </row>
    <row r="188" spans="3:39" ht="14.5" x14ac:dyDescent="0.35">
      <c r="C188"/>
      <c r="I188"/>
      <c r="O188"/>
      <c r="P188"/>
      <c r="Q188"/>
      <c r="R188"/>
      <c r="S188"/>
      <c r="T188"/>
      <c r="U188"/>
      <c r="V188"/>
      <c r="AE188" t="s">
        <v>43</v>
      </c>
      <c r="AF188">
        <v>0.6769400175520971</v>
      </c>
      <c r="AG188"/>
      <c r="AH188"/>
      <c r="AI188"/>
      <c r="AJ188"/>
      <c r="AK188"/>
      <c r="AL188"/>
      <c r="AM188"/>
    </row>
    <row r="189" spans="3:39" ht="15" thickBot="1" x14ac:dyDescent="0.4">
      <c r="C189"/>
      <c r="I189"/>
      <c r="O189"/>
      <c r="P189"/>
      <c r="Q189"/>
      <c r="R189"/>
      <c r="S189"/>
      <c r="T189"/>
      <c r="U189"/>
      <c r="V189"/>
      <c r="AE189" s="11" t="s">
        <v>44</v>
      </c>
      <c r="AF189" s="11">
        <v>31</v>
      </c>
      <c r="AG189"/>
      <c r="AH189"/>
      <c r="AI189"/>
      <c r="AJ189"/>
      <c r="AK189"/>
      <c r="AL189"/>
      <c r="AM189"/>
    </row>
    <row r="190" spans="3:39" ht="14.5" x14ac:dyDescent="0.35">
      <c r="C190"/>
      <c r="I190"/>
      <c r="O190"/>
      <c r="P190"/>
      <c r="Q190"/>
      <c r="R190"/>
      <c r="S190"/>
      <c r="T190"/>
      <c r="U190"/>
      <c r="V190"/>
      <c r="AE190"/>
      <c r="AF190"/>
      <c r="AG190"/>
      <c r="AH190"/>
      <c r="AI190"/>
      <c r="AJ190"/>
      <c r="AK190"/>
      <c r="AL190"/>
      <c r="AM190"/>
    </row>
    <row r="191" spans="3:39" ht="15" thickBot="1" x14ac:dyDescent="0.4">
      <c r="C191"/>
      <c r="I191"/>
      <c r="O191"/>
      <c r="P191"/>
      <c r="Q191"/>
      <c r="R191"/>
      <c r="S191"/>
      <c r="T191"/>
      <c r="U191"/>
      <c r="V191"/>
      <c r="AE191" t="s">
        <v>45</v>
      </c>
      <c r="AF191"/>
      <c r="AG191"/>
      <c r="AH191"/>
      <c r="AI191"/>
      <c r="AJ191"/>
      <c r="AK191"/>
      <c r="AL191"/>
      <c r="AM191"/>
    </row>
    <row r="192" spans="3:39" ht="14.5" x14ac:dyDescent="0.35">
      <c r="C192"/>
      <c r="I192"/>
      <c r="O192"/>
      <c r="P192"/>
      <c r="Q192"/>
      <c r="R192"/>
      <c r="S192"/>
      <c r="T192"/>
      <c r="U192"/>
      <c r="V192"/>
      <c r="AE192" s="12"/>
      <c r="AF192" s="12" t="s">
        <v>50</v>
      </c>
      <c r="AG192" s="12" t="s">
        <v>51</v>
      </c>
      <c r="AH192" s="12" t="s">
        <v>52</v>
      </c>
      <c r="AI192" s="12" t="s">
        <v>53</v>
      </c>
      <c r="AJ192" s="12" t="s">
        <v>54</v>
      </c>
      <c r="AK192"/>
      <c r="AL192"/>
      <c r="AM192"/>
    </row>
    <row r="193" spans="3:39" ht="14.5" x14ac:dyDescent="0.35">
      <c r="C193"/>
      <c r="I193"/>
      <c r="O193"/>
      <c r="P193"/>
      <c r="Q193"/>
      <c r="R193"/>
      <c r="S193"/>
      <c r="T193"/>
      <c r="U193"/>
      <c r="V193"/>
      <c r="AE193" t="s">
        <v>46</v>
      </c>
      <c r="AF193">
        <v>5</v>
      </c>
      <c r="AG193">
        <v>1894.6015727142494</v>
      </c>
      <c r="AH193">
        <v>378.92031454284989</v>
      </c>
      <c r="AI193">
        <v>826.88956715535755</v>
      </c>
      <c r="AJ193">
        <v>6.5509905883664861E-27</v>
      </c>
      <c r="AK193"/>
      <c r="AL193"/>
      <c r="AM193"/>
    </row>
    <row r="194" spans="3:39" ht="14.5" x14ac:dyDescent="0.35">
      <c r="C194"/>
      <c r="I194"/>
      <c r="O194"/>
      <c r="P194"/>
      <c r="Q194"/>
      <c r="R194"/>
      <c r="S194"/>
      <c r="T194"/>
      <c r="U194"/>
      <c r="V194"/>
      <c r="AE194" t="s">
        <v>47</v>
      </c>
      <c r="AF194">
        <v>25</v>
      </c>
      <c r="AG194">
        <v>11.456194684085839</v>
      </c>
      <c r="AH194">
        <v>0.45824778736343352</v>
      </c>
      <c r="AI194"/>
      <c r="AJ194"/>
      <c r="AK194"/>
      <c r="AL194"/>
      <c r="AM194"/>
    </row>
    <row r="195" spans="3:39" ht="15" thickBot="1" x14ac:dyDescent="0.4">
      <c r="C195"/>
      <c r="I195"/>
      <c r="O195"/>
      <c r="P195"/>
      <c r="Q195"/>
      <c r="R195"/>
      <c r="S195"/>
      <c r="T195"/>
      <c r="U195"/>
      <c r="V195"/>
      <c r="AE195" s="11" t="s">
        <v>48</v>
      </c>
      <c r="AF195" s="11">
        <v>30</v>
      </c>
      <c r="AG195" s="11">
        <v>1906.0577673983353</v>
      </c>
      <c r="AH195" s="11"/>
      <c r="AI195" s="11"/>
      <c r="AJ195" s="11"/>
      <c r="AK195"/>
      <c r="AL195"/>
      <c r="AM195"/>
    </row>
    <row r="196" spans="3:39" ht="15" thickBot="1" x14ac:dyDescent="0.4">
      <c r="C196"/>
      <c r="I196"/>
      <c r="O196"/>
      <c r="P196"/>
      <c r="Q196"/>
      <c r="R196"/>
      <c r="S196"/>
      <c r="T196"/>
      <c r="U196"/>
      <c r="V196"/>
      <c r="AE196"/>
      <c r="AF196"/>
      <c r="AG196"/>
      <c r="AH196"/>
      <c r="AI196"/>
      <c r="AJ196"/>
      <c r="AK196"/>
      <c r="AL196"/>
      <c r="AM196"/>
    </row>
    <row r="197" spans="3:39" ht="14.5" x14ac:dyDescent="0.35">
      <c r="C197"/>
      <c r="I197"/>
      <c r="O197"/>
      <c r="P197"/>
      <c r="Q197"/>
      <c r="R197"/>
      <c r="S197"/>
      <c r="T197"/>
      <c r="U197"/>
      <c r="V197"/>
      <c r="AE197" s="12"/>
      <c r="AF197" s="12" t="s">
        <v>55</v>
      </c>
      <c r="AG197" s="12" t="s">
        <v>43</v>
      </c>
      <c r="AH197" s="12" t="s">
        <v>56</v>
      </c>
      <c r="AI197" s="12" t="s">
        <v>57</v>
      </c>
      <c r="AJ197" s="12" t="s">
        <v>58</v>
      </c>
      <c r="AK197" s="12" t="s">
        <v>59</v>
      </c>
      <c r="AL197" s="12" t="s">
        <v>60</v>
      </c>
      <c r="AM197" s="12" t="s">
        <v>61</v>
      </c>
    </row>
    <row r="198" spans="3:39" ht="14.5" x14ac:dyDescent="0.35">
      <c r="C198"/>
      <c r="I198"/>
      <c r="O198"/>
      <c r="P198"/>
      <c r="Q198"/>
      <c r="R198"/>
      <c r="S198"/>
      <c r="T198"/>
      <c r="U198"/>
      <c r="V198"/>
      <c r="AE198" t="s">
        <v>49</v>
      </c>
      <c r="AF198">
        <v>-2.3080290940056027</v>
      </c>
      <c r="AG198">
        <v>1.1657845797122943</v>
      </c>
      <c r="AH198">
        <v>-1.9798075340601988</v>
      </c>
      <c r="AI198">
        <v>5.8834830855810434E-2</v>
      </c>
      <c r="AJ198">
        <v>-4.7090073801283729</v>
      </c>
      <c r="AK198">
        <v>9.2949192117167456E-2</v>
      </c>
      <c r="AL198">
        <v>-4.7090073801283729</v>
      </c>
      <c r="AM198">
        <v>9.2949192117167456E-2</v>
      </c>
    </row>
    <row r="199" spans="3:39" ht="14.5" x14ac:dyDescent="0.35">
      <c r="C199"/>
      <c r="I199"/>
      <c r="O199"/>
      <c r="P199"/>
      <c r="Q199"/>
      <c r="R199"/>
      <c r="S199"/>
      <c r="T199"/>
      <c r="U199"/>
      <c r="V199"/>
      <c r="AE199" t="s">
        <v>68</v>
      </c>
      <c r="AF199">
        <v>2.0812495880410082E-2</v>
      </c>
      <c r="AG199">
        <v>2.8967724946511772E-2</v>
      </c>
      <c r="AH199">
        <v>0.71847188271912521</v>
      </c>
      <c r="AI199" s="15">
        <v>0.47912798632748499</v>
      </c>
      <c r="AJ199">
        <v>-3.8847650432484365E-2</v>
      </c>
      <c r="AK199">
        <v>8.0472642193304536E-2</v>
      </c>
      <c r="AL199">
        <v>-3.8847650432484365E-2</v>
      </c>
      <c r="AM199">
        <v>8.0472642193304536E-2</v>
      </c>
    </row>
    <row r="200" spans="3:39" ht="14.5" x14ac:dyDescent="0.35">
      <c r="C200"/>
      <c r="I200"/>
      <c r="O200"/>
      <c r="P200"/>
      <c r="Q200"/>
      <c r="R200"/>
      <c r="S200"/>
      <c r="T200"/>
      <c r="U200"/>
      <c r="V200"/>
      <c r="AE200" t="s">
        <v>7</v>
      </c>
      <c r="AF200">
        <v>1.1705699528732616E-3</v>
      </c>
      <c r="AG200">
        <v>3.4166333105077075E-4</v>
      </c>
      <c r="AH200">
        <v>3.4260918468283514</v>
      </c>
      <c r="AI200">
        <v>2.1240581469563541E-3</v>
      </c>
      <c r="AJ200">
        <v>4.6690115051208644E-4</v>
      </c>
      <c r="AK200">
        <v>1.8742387552344369E-3</v>
      </c>
      <c r="AL200">
        <v>4.6690115051208644E-4</v>
      </c>
      <c r="AM200">
        <v>1.8742387552344369E-3</v>
      </c>
    </row>
    <row r="201" spans="3:39" ht="14.5" x14ac:dyDescent="0.35">
      <c r="C201"/>
      <c r="I201"/>
      <c r="O201"/>
      <c r="P201"/>
      <c r="Q201"/>
      <c r="R201"/>
      <c r="S201"/>
      <c r="T201"/>
      <c r="U201"/>
      <c r="V201"/>
      <c r="AE201" t="s">
        <v>82</v>
      </c>
      <c r="AF201">
        <v>-8.0713978298767516E-3</v>
      </c>
      <c r="AG201">
        <v>1.6057260619572252E-3</v>
      </c>
      <c r="AH201">
        <v>-5.026634381233432</v>
      </c>
      <c r="AI201">
        <v>3.4789653920241471E-5</v>
      </c>
      <c r="AJ201">
        <v>-1.1378452559638387E-2</v>
      </c>
      <c r="AK201">
        <v>-4.7643431001151166E-3</v>
      </c>
      <c r="AL201">
        <v>-1.1378452559638387E-2</v>
      </c>
      <c r="AM201">
        <v>-4.7643431001151166E-3</v>
      </c>
    </row>
    <row r="202" spans="3:39" ht="14.5" x14ac:dyDescent="0.35">
      <c r="C202"/>
      <c r="I202"/>
      <c r="O202"/>
      <c r="P202"/>
      <c r="Q202"/>
      <c r="R202"/>
      <c r="S202"/>
      <c r="T202"/>
      <c r="U202"/>
      <c r="V202"/>
      <c r="AE202" t="s">
        <v>9</v>
      </c>
      <c r="AF202">
        <v>9.5253394512679682E-2</v>
      </c>
      <c r="AG202">
        <v>0.10430949119368074</v>
      </c>
      <c r="AH202">
        <v>0.91318051140537349</v>
      </c>
      <c r="AI202" s="15">
        <v>0.36987069591317145</v>
      </c>
      <c r="AJ202">
        <v>-0.11957602401878641</v>
      </c>
      <c r="AK202">
        <v>0.31008281304414576</v>
      </c>
      <c r="AL202">
        <v>-0.11957602401878641</v>
      </c>
      <c r="AM202">
        <v>0.31008281304414576</v>
      </c>
    </row>
    <row r="203" spans="3:39" ht="15" thickBot="1" x14ac:dyDescent="0.4">
      <c r="C203"/>
      <c r="I203"/>
      <c r="O203"/>
      <c r="P203"/>
      <c r="Q203"/>
      <c r="R203"/>
      <c r="S203"/>
      <c r="T203"/>
      <c r="U203"/>
      <c r="V203"/>
      <c r="AE203" s="11" t="s">
        <v>168</v>
      </c>
      <c r="AF203" s="11">
        <v>2778.2899503951144</v>
      </c>
      <c r="AG203" s="11">
        <v>76.798094952723403</v>
      </c>
      <c r="AH203" s="11">
        <v>36.17654776600147</v>
      </c>
      <c r="AI203" s="11">
        <v>4.1046883250169262E-23</v>
      </c>
      <c r="AJ203" s="11">
        <v>2620.1213130619722</v>
      </c>
      <c r="AK203" s="11">
        <v>2936.4585877282566</v>
      </c>
      <c r="AL203" s="11">
        <v>2620.1213130619722</v>
      </c>
      <c r="AM203" s="11">
        <v>2936.4585877282566</v>
      </c>
    </row>
    <row r="204" spans="3:39" ht="14.5" x14ac:dyDescent="0.35">
      <c r="C204"/>
      <c r="I204"/>
      <c r="O204"/>
      <c r="P204"/>
      <c r="Q204"/>
      <c r="R204"/>
      <c r="S204"/>
      <c r="T204"/>
      <c r="U204"/>
      <c r="V204"/>
      <c r="AE204"/>
      <c r="AF204"/>
      <c r="AG204"/>
      <c r="AH204"/>
      <c r="AI204"/>
      <c r="AJ204"/>
      <c r="AK204"/>
      <c r="AL204"/>
      <c r="AM204"/>
    </row>
    <row r="205" spans="3:39" ht="14.5" x14ac:dyDescent="0.35">
      <c r="C205"/>
      <c r="I205"/>
      <c r="O205"/>
      <c r="P205"/>
      <c r="Q205"/>
      <c r="R205"/>
      <c r="S205"/>
      <c r="T205"/>
      <c r="U205"/>
      <c r="V205"/>
      <c r="AE205"/>
      <c r="AF205"/>
      <c r="AG205"/>
      <c r="AH205"/>
      <c r="AI205"/>
      <c r="AJ205"/>
      <c r="AK205"/>
      <c r="AL205"/>
      <c r="AM205"/>
    </row>
    <row r="206" spans="3:39" ht="14.5" x14ac:dyDescent="0.35">
      <c r="C206"/>
      <c r="I206"/>
      <c r="O206"/>
      <c r="P206"/>
      <c r="Q206"/>
      <c r="R206"/>
      <c r="S206"/>
      <c r="T206"/>
      <c r="U206"/>
      <c r="V206"/>
      <c r="AE206"/>
      <c r="AF206"/>
      <c r="AG206"/>
      <c r="AH206"/>
      <c r="AI206"/>
      <c r="AJ206"/>
      <c r="AK206"/>
      <c r="AL206"/>
      <c r="AM206"/>
    </row>
    <row r="207" spans="3:39" ht="14.5" x14ac:dyDescent="0.35">
      <c r="C207"/>
      <c r="I207"/>
      <c r="O207"/>
      <c r="P207"/>
      <c r="Q207"/>
      <c r="R207"/>
      <c r="S207"/>
      <c r="T207"/>
      <c r="U207"/>
      <c r="V207"/>
      <c r="AE207"/>
    </row>
    <row r="208" spans="3:39" ht="14.5" x14ac:dyDescent="0.35">
      <c r="C208"/>
      <c r="I208"/>
      <c r="O208"/>
      <c r="P208"/>
      <c r="Q208"/>
      <c r="R208"/>
      <c r="S208"/>
      <c r="T208"/>
      <c r="U208"/>
      <c r="V208"/>
      <c r="AE208"/>
    </row>
    <row r="209" spans="3:31" ht="14.5" x14ac:dyDescent="0.35">
      <c r="C209"/>
      <c r="I209"/>
      <c r="O209"/>
      <c r="P209"/>
      <c r="Q209"/>
      <c r="R209"/>
      <c r="S209"/>
      <c r="T209"/>
      <c r="U209"/>
      <c r="V209"/>
      <c r="AE209"/>
    </row>
    <row r="210" spans="3:31" ht="14.5" x14ac:dyDescent="0.35">
      <c r="C210"/>
      <c r="I210"/>
      <c r="O210"/>
      <c r="P210"/>
      <c r="Q210"/>
      <c r="R210"/>
      <c r="S210"/>
      <c r="T210"/>
      <c r="U210"/>
      <c r="V210"/>
      <c r="AE210"/>
    </row>
    <row r="211" spans="3:31" ht="14.5" x14ac:dyDescent="0.35">
      <c r="C211"/>
      <c r="I211"/>
      <c r="O211"/>
      <c r="P211"/>
      <c r="Q211"/>
      <c r="R211"/>
      <c r="S211"/>
      <c r="T211"/>
      <c r="U211"/>
      <c r="V211"/>
      <c r="AE211"/>
    </row>
    <row r="212" spans="3:31" ht="14.5" x14ac:dyDescent="0.35">
      <c r="C212"/>
      <c r="I212"/>
      <c r="O212"/>
      <c r="P212"/>
      <c r="Q212"/>
      <c r="R212"/>
      <c r="S212"/>
      <c r="T212"/>
      <c r="U212"/>
      <c r="V212"/>
      <c r="AE212"/>
    </row>
    <row r="213" spans="3:31" ht="14.5" x14ac:dyDescent="0.35">
      <c r="C213"/>
      <c r="I213"/>
      <c r="O213"/>
      <c r="P213"/>
      <c r="Q213"/>
      <c r="R213"/>
      <c r="S213"/>
      <c r="T213"/>
      <c r="U213"/>
      <c r="V213"/>
      <c r="AE213"/>
    </row>
    <row r="214" spans="3:31" ht="14.5" x14ac:dyDescent="0.35">
      <c r="C214"/>
      <c r="I214"/>
      <c r="O214"/>
      <c r="P214"/>
      <c r="Q214"/>
      <c r="R214"/>
      <c r="S214"/>
      <c r="T214"/>
      <c r="U214"/>
      <c r="V214"/>
      <c r="AE214"/>
    </row>
    <row r="215" spans="3:31" ht="14.5" x14ac:dyDescent="0.35">
      <c r="C215"/>
      <c r="I215"/>
      <c r="O215"/>
      <c r="P215"/>
      <c r="Q215"/>
      <c r="R215"/>
      <c r="S215"/>
      <c r="T215"/>
      <c r="U215"/>
      <c r="V215"/>
      <c r="AE215"/>
    </row>
    <row r="216" spans="3:31" ht="14.5" x14ac:dyDescent="0.35">
      <c r="C216"/>
      <c r="I216"/>
      <c r="O216"/>
      <c r="P216"/>
      <c r="Q216"/>
      <c r="R216"/>
      <c r="S216"/>
      <c r="T216"/>
      <c r="U216"/>
      <c r="V216"/>
      <c r="AE216"/>
    </row>
    <row r="217" spans="3:31" ht="14.5" x14ac:dyDescent="0.35">
      <c r="C217"/>
      <c r="I217"/>
      <c r="O217"/>
      <c r="P217"/>
      <c r="Q217"/>
      <c r="R217"/>
      <c r="S217"/>
      <c r="T217"/>
      <c r="U217"/>
      <c r="V217"/>
      <c r="AE217"/>
    </row>
    <row r="218" spans="3:31" ht="14.5" x14ac:dyDescent="0.35">
      <c r="C218"/>
      <c r="I218"/>
      <c r="O218"/>
      <c r="P218"/>
      <c r="Q218"/>
      <c r="R218"/>
      <c r="S218"/>
      <c r="T218"/>
      <c r="U218"/>
      <c r="V218"/>
      <c r="AE218"/>
    </row>
    <row r="219" spans="3:31" ht="14.5" x14ac:dyDescent="0.35">
      <c r="C219"/>
      <c r="I219"/>
      <c r="O219"/>
      <c r="P219"/>
      <c r="Q219"/>
      <c r="R219"/>
      <c r="S219"/>
      <c r="T219"/>
      <c r="U219"/>
      <c r="V219"/>
      <c r="AE219"/>
    </row>
    <row r="220" spans="3:31" ht="14.5" x14ac:dyDescent="0.35">
      <c r="C220"/>
      <c r="I220"/>
      <c r="O220"/>
      <c r="P220"/>
      <c r="Q220"/>
      <c r="R220"/>
      <c r="S220"/>
      <c r="T220"/>
      <c r="U220"/>
      <c r="V220"/>
      <c r="AE220"/>
    </row>
    <row r="221" spans="3:31" ht="14.5" x14ac:dyDescent="0.35">
      <c r="C221"/>
      <c r="I221"/>
      <c r="O221"/>
      <c r="P221"/>
      <c r="Q221"/>
      <c r="R221"/>
      <c r="S221"/>
      <c r="T221"/>
      <c r="U221"/>
      <c r="V221"/>
      <c r="AE221"/>
    </row>
    <row r="222" spans="3:31" ht="14.5" x14ac:dyDescent="0.35">
      <c r="C222"/>
      <c r="I222"/>
      <c r="O222"/>
      <c r="P222"/>
      <c r="Q222"/>
      <c r="R222"/>
      <c r="S222"/>
      <c r="T222"/>
      <c r="U222"/>
      <c r="V222"/>
      <c r="AE222"/>
    </row>
    <row r="223" spans="3:31" ht="14.5" x14ac:dyDescent="0.35">
      <c r="C223"/>
      <c r="I223"/>
      <c r="O223"/>
      <c r="P223"/>
      <c r="Q223"/>
      <c r="R223"/>
      <c r="S223"/>
      <c r="T223"/>
      <c r="U223"/>
      <c r="V223"/>
      <c r="AE223"/>
    </row>
    <row r="224" spans="3:31" ht="14.5" x14ac:dyDescent="0.35">
      <c r="C224"/>
      <c r="I224"/>
      <c r="O224"/>
      <c r="P224"/>
      <c r="Q224"/>
      <c r="R224"/>
      <c r="S224"/>
      <c r="T224"/>
      <c r="U224"/>
      <c r="V224"/>
      <c r="AE224"/>
    </row>
    <row r="225" spans="3:31" ht="14.5" x14ac:dyDescent="0.35">
      <c r="C225"/>
      <c r="I225"/>
      <c r="O225"/>
      <c r="P225"/>
      <c r="Q225"/>
      <c r="R225"/>
      <c r="S225"/>
      <c r="T225"/>
      <c r="U225"/>
      <c r="V225"/>
      <c r="AE225"/>
    </row>
    <row r="226" spans="3:31" ht="14.5" x14ac:dyDescent="0.35">
      <c r="C226"/>
      <c r="I226"/>
      <c r="O226"/>
      <c r="P226"/>
      <c r="Q226"/>
      <c r="R226"/>
      <c r="S226"/>
      <c r="T226"/>
      <c r="U226"/>
      <c r="V226"/>
      <c r="AE226"/>
    </row>
    <row r="227" spans="3:31" ht="14.5" x14ac:dyDescent="0.35">
      <c r="C227"/>
      <c r="I227"/>
      <c r="O227"/>
      <c r="P227"/>
      <c r="Q227"/>
      <c r="R227"/>
      <c r="S227"/>
      <c r="T227"/>
      <c r="U227"/>
      <c r="V227"/>
      <c r="AE227"/>
    </row>
    <row r="228" spans="3:31" ht="14.5" x14ac:dyDescent="0.35">
      <c r="C228"/>
      <c r="I228"/>
      <c r="O228"/>
      <c r="P228"/>
      <c r="Q228"/>
      <c r="R228"/>
      <c r="S228"/>
      <c r="T228"/>
      <c r="U228"/>
      <c r="V228"/>
      <c r="AE228"/>
    </row>
    <row r="229" spans="3:31" ht="14.5" x14ac:dyDescent="0.35">
      <c r="C229"/>
      <c r="I229"/>
      <c r="O229"/>
      <c r="P229"/>
      <c r="Q229"/>
      <c r="R229"/>
      <c r="S229"/>
      <c r="T229"/>
      <c r="U229"/>
      <c r="V229"/>
      <c r="AE229"/>
    </row>
    <row r="230" spans="3:31" ht="14.5" x14ac:dyDescent="0.35">
      <c r="C230"/>
      <c r="I230"/>
      <c r="O230"/>
      <c r="P230"/>
      <c r="Q230"/>
      <c r="R230"/>
      <c r="S230"/>
      <c r="T230"/>
      <c r="U230"/>
      <c r="V230"/>
      <c r="AE230"/>
    </row>
    <row r="231" spans="3:31" ht="14.5" x14ac:dyDescent="0.35">
      <c r="C231"/>
      <c r="I231"/>
      <c r="O231"/>
      <c r="P231"/>
      <c r="Q231"/>
      <c r="R231"/>
      <c r="S231"/>
      <c r="T231"/>
      <c r="U231"/>
      <c r="V231"/>
      <c r="AE231"/>
    </row>
    <row r="232" spans="3:31" ht="14.5" x14ac:dyDescent="0.35">
      <c r="C232"/>
      <c r="I232"/>
      <c r="O232"/>
      <c r="P232"/>
      <c r="Q232"/>
      <c r="R232"/>
      <c r="S232"/>
      <c r="T232"/>
      <c r="U232"/>
      <c r="V232"/>
      <c r="AE232"/>
    </row>
    <row r="233" spans="3:31" ht="14.5" x14ac:dyDescent="0.35">
      <c r="C233"/>
      <c r="I233"/>
      <c r="O233"/>
      <c r="P233"/>
      <c r="Q233"/>
      <c r="R233"/>
      <c r="S233"/>
      <c r="T233"/>
      <c r="U233"/>
      <c r="V233"/>
      <c r="AE233"/>
    </row>
    <row r="234" spans="3:31" ht="14.5" x14ac:dyDescent="0.35">
      <c r="C234"/>
      <c r="I234"/>
      <c r="O234"/>
      <c r="P234"/>
      <c r="Q234"/>
      <c r="R234"/>
      <c r="S234"/>
      <c r="T234"/>
      <c r="U234"/>
      <c r="V234"/>
      <c r="AE234"/>
    </row>
    <row r="235" spans="3:31" ht="14.5" x14ac:dyDescent="0.35">
      <c r="C235"/>
      <c r="I235"/>
      <c r="O235"/>
      <c r="P235"/>
      <c r="Q235"/>
      <c r="R235"/>
      <c r="S235"/>
      <c r="T235"/>
      <c r="U235"/>
      <c r="V235"/>
      <c r="AE235"/>
    </row>
    <row r="236" spans="3:31" ht="14.5" x14ac:dyDescent="0.35">
      <c r="C236"/>
      <c r="I236"/>
      <c r="O236"/>
      <c r="P236"/>
      <c r="Q236"/>
      <c r="R236"/>
      <c r="S236"/>
      <c r="T236"/>
      <c r="U236"/>
      <c r="V236"/>
      <c r="AE236"/>
    </row>
    <row r="237" spans="3:31" ht="14.5" x14ac:dyDescent="0.35">
      <c r="C237"/>
      <c r="I237"/>
      <c r="O237"/>
      <c r="P237"/>
      <c r="Q237"/>
      <c r="R237"/>
      <c r="S237"/>
      <c r="T237"/>
      <c r="U237"/>
      <c r="V237"/>
      <c r="AE237"/>
    </row>
    <row r="238" spans="3:31" ht="14.5" x14ac:dyDescent="0.35">
      <c r="C238"/>
      <c r="I238"/>
      <c r="O238"/>
      <c r="P238"/>
      <c r="Q238"/>
      <c r="R238"/>
      <c r="S238"/>
      <c r="T238"/>
      <c r="U238"/>
      <c r="V238"/>
      <c r="AE238"/>
    </row>
    <row r="239" spans="3:31" ht="14.5" x14ac:dyDescent="0.35">
      <c r="C239"/>
      <c r="I239"/>
      <c r="O239"/>
      <c r="P239"/>
      <c r="Q239"/>
      <c r="R239"/>
      <c r="S239"/>
      <c r="T239"/>
      <c r="U239"/>
      <c r="V239"/>
      <c r="AE239"/>
    </row>
    <row r="240" spans="3:31" ht="14.5" x14ac:dyDescent="0.35">
      <c r="C240"/>
      <c r="I240"/>
      <c r="O240"/>
      <c r="P240"/>
      <c r="Q240"/>
      <c r="R240"/>
      <c r="S240"/>
      <c r="T240"/>
      <c r="U240"/>
      <c r="V240"/>
      <c r="AE240"/>
    </row>
    <row r="241" spans="3:31" ht="14.5" x14ac:dyDescent="0.35">
      <c r="C241"/>
      <c r="I241"/>
      <c r="O241"/>
      <c r="P241"/>
      <c r="Q241"/>
      <c r="R241"/>
      <c r="S241"/>
      <c r="T241"/>
      <c r="U241"/>
      <c r="V241"/>
      <c r="AE241"/>
    </row>
    <row r="242" spans="3:31" ht="14.5" x14ac:dyDescent="0.35">
      <c r="C242"/>
      <c r="I242"/>
      <c r="O242"/>
      <c r="P242"/>
      <c r="Q242"/>
      <c r="R242"/>
      <c r="S242"/>
      <c r="T242"/>
      <c r="U242"/>
      <c r="V242"/>
      <c r="AE242"/>
    </row>
    <row r="243" spans="3:31" ht="14.5" x14ac:dyDescent="0.35">
      <c r="C243"/>
      <c r="I243"/>
      <c r="O243"/>
      <c r="P243"/>
      <c r="Q243"/>
      <c r="R243"/>
      <c r="S243"/>
      <c r="T243"/>
      <c r="U243"/>
      <c r="V243"/>
      <c r="AE243"/>
    </row>
    <row r="244" spans="3:31" ht="14.5" x14ac:dyDescent="0.35">
      <c r="AE244"/>
    </row>
    <row r="245" spans="3:31" ht="14.5" x14ac:dyDescent="0.35">
      <c r="AE245"/>
    </row>
    <row r="246" spans="3:31" ht="14.5" x14ac:dyDescent="0.35">
      <c r="AE246"/>
    </row>
    <row r="247" spans="3:31" ht="14.5" x14ac:dyDescent="0.35">
      <c r="AE247"/>
    </row>
    <row r="248" spans="3:31" ht="14.5" x14ac:dyDescent="0.35">
      <c r="AE248"/>
    </row>
    <row r="249" spans="3:31" ht="14.5" x14ac:dyDescent="0.35">
      <c r="AE249"/>
    </row>
    <row r="250" spans="3:31" ht="14.5" x14ac:dyDescent="0.35">
      <c r="AE250"/>
    </row>
    <row r="251" spans="3:31" ht="14.5" x14ac:dyDescent="0.35">
      <c r="AE251"/>
    </row>
    <row r="252" spans="3:31" ht="14.5" x14ac:dyDescent="0.35">
      <c r="AE252"/>
    </row>
    <row r="253" spans="3:31" ht="14.5" x14ac:dyDescent="0.35">
      <c r="AE253"/>
    </row>
    <row r="254" spans="3:31" ht="14.5" x14ac:dyDescent="0.35">
      <c r="AE254"/>
    </row>
    <row r="255" spans="3:31" ht="14.5" x14ac:dyDescent="0.35">
      <c r="AE255"/>
    </row>
    <row r="256" spans="3:31" ht="14.5" x14ac:dyDescent="0.35">
      <c r="AE256"/>
    </row>
    <row r="257" spans="31:31" ht="14.5" x14ac:dyDescent="0.35">
      <c r="AE257"/>
    </row>
    <row r="258" spans="31:31" ht="14.5" x14ac:dyDescent="0.35">
      <c r="AE258"/>
    </row>
    <row r="259" spans="31:31" ht="14.5" x14ac:dyDescent="0.35">
      <c r="AE259"/>
    </row>
    <row r="260" spans="31:31" ht="14.5" x14ac:dyDescent="0.35">
      <c r="AE260"/>
    </row>
    <row r="261" spans="31:31" ht="14.5" x14ac:dyDescent="0.35">
      <c r="AE261"/>
    </row>
    <row r="262" spans="31:31" ht="14.5" x14ac:dyDescent="0.35">
      <c r="AE262"/>
    </row>
    <row r="263" spans="31:31" ht="14.5" x14ac:dyDescent="0.35">
      <c r="AE263"/>
    </row>
    <row r="264" spans="31:31" ht="14.5" x14ac:dyDescent="0.35">
      <c r="AE264"/>
    </row>
    <row r="265" spans="31:31" ht="14.5" x14ac:dyDescent="0.35">
      <c r="AE265"/>
    </row>
    <row r="266" spans="31:31" ht="14.5" x14ac:dyDescent="0.35">
      <c r="AE266"/>
    </row>
    <row r="267" spans="31:31" ht="14.5" x14ac:dyDescent="0.35">
      <c r="AE267"/>
    </row>
    <row r="268" spans="31:31" ht="14.5" x14ac:dyDescent="0.35">
      <c r="AE268"/>
    </row>
    <row r="269" spans="31:31" ht="14.5" x14ac:dyDescent="0.35">
      <c r="AE269"/>
    </row>
    <row r="270" spans="31:31" ht="14.5" x14ac:dyDescent="0.35">
      <c r="AE270"/>
    </row>
    <row r="271" spans="31:31" ht="14.5" x14ac:dyDescent="0.35">
      <c r="AE271"/>
    </row>
    <row r="272" spans="31:31" ht="14.5" x14ac:dyDescent="0.35">
      <c r="AE272"/>
    </row>
    <row r="273" spans="31:31" ht="14.5" x14ac:dyDescent="0.35">
      <c r="AE273"/>
    </row>
    <row r="274" spans="31:31" ht="14.5" x14ac:dyDescent="0.35">
      <c r="AE274"/>
    </row>
    <row r="275" spans="31:31" ht="14.5" x14ac:dyDescent="0.35">
      <c r="AE275"/>
    </row>
    <row r="276" spans="31:31" ht="14.5" x14ac:dyDescent="0.35">
      <c r="AE276"/>
    </row>
    <row r="277" spans="31:31" ht="14.5" x14ac:dyDescent="0.35">
      <c r="AE277"/>
    </row>
    <row r="278" spans="31:31" ht="14.5" x14ac:dyDescent="0.35">
      <c r="AE278"/>
    </row>
    <row r="279" spans="31:31" ht="14.5" x14ac:dyDescent="0.35">
      <c r="AE279"/>
    </row>
    <row r="280" spans="31:31" ht="14.5" x14ac:dyDescent="0.35">
      <c r="AE280"/>
    </row>
    <row r="281" spans="31:31" ht="14.5" x14ac:dyDescent="0.35">
      <c r="AE281"/>
    </row>
    <row r="282" spans="31:31" ht="14.5" x14ac:dyDescent="0.35">
      <c r="AE282"/>
    </row>
    <row r="283" spans="31:31" ht="14.5" x14ac:dyDescent="0.35">
      <c r="AE283"/>
    </row>
    <row r="284" spans="31:31" ht="14.5" x14ac:dyDescent="0.35">
      <c r="AE284"/>
    </row>
    <row r="285" spans="31:31" ht="14.5" x14ac:dyDescent="0.35">
      <c r="AE285"/>
    </row>
    <row r="286" spans="31:31" ht="14.5" x14ac:dyDescent="0.35">
      <c r="AE286"/>
    </row>
    <row r="287" spans="31:31" ht="14.5" x14ac:dyDescent="0.35">
      <c r="AE287"/>
    </row>
    <row r="288" spans="31:31" ht="14.5" x14ac:dyDescent="0.35">
      <c r="AE288"/>
    </row>
    <row r="289" spans="31:31" ht="14.5" x14ac:dyDescent="0.35">
      <c r="AE289"/>
    </row>
    <row r="290" spans="31:31" ht="14.5" x14ac:dyDescent="0.35">
      <c r="AE290"/>
    </row>
    <row r="291" spans="31:31" ht="14.5" x14ac:dyDescent="0.35">
      <c r="AE291"/>
    </row>
    <row r="292" spans="31:31" ht="14.5" x14ac:dyDescent="0.35">
      <c r="AE292"/>
    </row>
    <row r="293" spans="31:31" ht="14.5" x14ac:dyDescent="0.35">
      <c r="AE293"/>
    </row>
    <row r="294" spans="31:31" ht="14.5" x14ac:dyDescent="0.35">
      <c r="AE294"/>
    </row>
    <row r="295" spans="31:31" ht="14.5" x14ac:dyDescent="0.35">
      <c r="AE295"/>
    </row>
    <row r="296" spans="31:31" ht="14.5" x14ac:dyDescent="0.35">
      <c r="AE296"/>
    </row>
    <row r="297" spans="31:31" ht="14.5" x14ac:dyDescent="0.35">
      <c r="AE297"/>
    </row>
    <row r="298" spans="31:31" ht="14.5" x14ac:dyDescent="0.35">
      <c r="AE298"/>
    </row>
    <row r="299" spans="31:31" ht="14.5" x14ac:dyDescent="0.35">
      <c r="AE299"/>
    </row>
    <row r="300" spans="31:31" ht="14.5" x14ac:dyDescent="0.35">
      <c r="AE300"/>
    </row>
    <row r="301" spans="31:31" ht="14.5" x14ac:dyDescent="0.35">
      <c r="AE301"/>
    </row>
    <row r="302" spans="31:31" ht="14.5" x14ac:dyDescent="0.35">
      <c r="AE302"/>
    </row>
    <row r="303" spans="31:31" ht="14.5" x14ac:dyDescent="0.35">
      <c r="AE303"/>
    </row>
    <row r="304" spans="31:31" ht="14.5" x14ac:dyDescent="0.35">
      <c r="AE304"/>
    </row>
    <row r="305" spans="31:31" ht="14.5" x14ac:dyDescent="0.35">
      <c r="AE305"/>
    </row>
    <row r="306" spans="31:31" ht="14.5" x14ac:dyDescent="0.35">
      <c r="AE306"/>
    </row>
    <row r="307" spans="31:31" ht="14.5" x14ac:dyDescent="0.35">
      <c r="AE307"/>
    </row>
    <row r="308" spans="31:31" ht="14.5" x14ac:dyDescent="0.35">
      <c r="AE308"/>
    </row>
    <row r="309" spans="31:31" ht="14.5" x14ac:dyDescent="0.35">
      <c r="AE309"/>
    </row>
    <row r="310" spans="31:31" ht="14.5" x14ac:dyDescent="0.35">
      <c r="AE310"/>
    </row>
    <row r="311" spans="31:31" ht="14.5" x14ac:dyDescent="0.35">
      <c r="AE311"/>
    </row>
    <row r="312" spans="31:31" ht="14.5" x14ac:dyDescent="0.35">
      <c r="AE312"/>
    </row>
    <row r="313" spans="31:31" ht="14.5" x14ac:dyDescent="0.35">
      <c r="AE313"/>
    </row>
    <row r="314" spans="31:31" ht="14.5" x14ac:dyDescent="0.35">
      <c r="AE314"/>
    </row>
    <row r="315" spans="31:31" ht="14.5" x14ac:dyDescent="0.35">
      <c r="AE315"/>
    </row>
    <row r="316" spans="31:31" ht="14.5" x14ac:dyDescent="0.35">
      <c r="AE316"/>
    </row>
    <row r="317" spans="31:31" ht="14.5" x14ac:dyDescent="0.35">
      <c r="AE317"/>
    </row>
    <row r="318" spans="31:31" ht="14.5" x14ac:dyDescent="0.35">
      <c r="AE318"/>
    </row>
    <row r="319" spans="31:31" ht="14.5" x14ac:dyDescent="0.35">
      <c r="AE319"/>
    </row>
    <row r="320" spans="31:31" ht="14.5" x14ac:dyDescent="0.35">
      <c r="AE320"/>
    </row>
    <row r="321" spans="31:31" ht="14.5" x14ac:dyDescent="0.35">
      <c r="AE321"/>
    </row>
    <row r="322" spans="31:31" ht="14.5" x14ac:dyDescent="0.35">
      <c r="AE322"/>
    </row>
    <row r="323" spans="31:31" ht="14.5" x14ac:dyDescent="0.35">
      <c r="AE323"/>
    </row>
    <row r="324" spans="31:31" ht="14.5" x14ac:dyDescent="0.35">
      <c r="AE324"/>
    </row>
    <row r="325" spans="31:31" ht="14.5" x14ac:dyDescent="0.35">
      <c r="AE325"/>
    </row>
    <row r="326" spans="31:31" ht="14.5" x14ac:dyDescent="0.35">
      <c r="AE326"/>
    </row>
    <row r="327" spans="31:31" ht="14.5" x14ac:dyDescent="0.35">
      <c r="AE327"/>
    </row>
    <row r="328" spans="31:31" ht="14.5" x14ac:dyDescent="0.35">
      <c r="AE328"/>
    </row>
    <row r="329" spans="31:31" ht="14.5" x14ac:dyDescent="0.35">
      <c r="AE329"/>
    </row>
    <row r="330" spans="31:31" ht="14.5" x14ac:dyDescent="0.35">
      <c r="AE330"/>
    </row>
    <row r="331" spans="31:31" ht="14.5" x14ac:dyDescent="0.35">
      <c r="AE331"/>
    </row>
    <row r="332" spans="31:31" ht="14.5" x14ac:dyDescent="0.35">
      <c r="AE332"/>
    </row>
    <row r="333" spans="31:31" ht="14.5" x14ac:dyDescent="0.35">
      <c r="AE333"/>
    </row>
    <row r="334" spans="31:31" ht="14.5" x14ac:dyDescent="0.35">
      <c r="AE334"/>
    </row>
    <row r="335" spans="31:31" ht="14.5" x14ac:dyDescent="0.35">
      <c r="AE335"/>
    </row>
    <row r="336" spans="31:31" ht="14.5" x14ac:dyDescent="0.35">
      <c r="AE336"/>
    </row>
    <row r="337" spans="31:31" ht="14.5" x14ac:dyDescent="0.35">
      <c r="AE337"/>
    </row>
    <row r="338" spans="31:31" ht="14.5" x14ac:dyDescent="0.35">
      <c r="AE338"/>
    </row>
    <row r="339" spans="31:31" ht="14.5" x14ac:dyDescent="0.35">
      <c r="AE339"/>
    </row>
  </sheetData>
  <mergeCells count="2">
    <mergeCell ref="D1:F1"/>
    <mergeCell ref="J1:L1"/>
  </mergeCells>
  <conditionalFormatting sqref="AA5:AA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14:AA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graph for market maturity</vt:lpstr>
      <vt:lpstr>OVERVIEW</vt:lpstr>
      <vt:lpstr>Correlations ADL</vt:lpstr>
      <vt:lpstr>p-values</vt:lpstr>
      <vt:lpstr>USA ADL</vt:lpstr>
      <vt:lpstr>Germany ADL</vt:lpstr>
      <vt:lpstr>ISRAEL ADL</vt:lpstr>
      <vt:lpstr>UNITED KINGDOM ADL</vt:lpstr>
      <vt:lpstr>FRANCE ADL</vt:lpstr>
      <vt:lpstr>SPAIN ADL</vt:lpstr>
      <vt:lpstr>ITALY ADL</vt:lpstr>
      <vt:lpstr>NETHERLANDS ADL</vt:lpstr>
      <vt:lpstr>JAPAN ADL</vt:lpstr>
      <vt:lpstr>CANADA ADL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Florindo Sarpi</dc:creator>
  <cp:lastModifiedBy>Sarpi Florindo</cp:lastModifiedBy>
  <cp:lastPrinted>2024-05-30T15:29:44Z</cp:lastPrinted>
  <dcterms:created xsi:type="dcterms:W3CDTF">2015-06-05T18:17:20Z</dcterms:created>
  <dcterms:modified xsi:type="dcterms:W3CDTF">2024-06-24T07:35:27Z</dcterms:modified>
</cp:coreProperties>
</file>